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 firstSheet="1" activeTab="1"/>
  </bookViews>
  <sheets>
    <sheet name="Rekapitulácia stavby" sheetId="1" state="veryHidden" r:id="rId1"/>
    <sheet name="0 - Výmena oplotenia v ar..." sheetId="2" r:id="rId2"/>
  </sheets>
  <definedNames>
    <definedName name="_xlnm._FilterDatabase" localSheetId="1" hidden="1">'0 - Výmena oplotenia v ar...'!$C$119:$K$161</definedName>
    <definedName name="_xlnm.Print_Titles" localSheetId="1">'0 - Výmena oplotenia v ar...'!$119:$119</definedName>
    <definedName name="_xlnm.Print_Titles" localSheetId="0">'Rekapitulácia stavby'!$92:$92</definedName>
    <definedName name="_xlnm.Print_Area" localSheetId="1">'0 - Výmena oplotenia v ar...'!$C$4:$J$76,'0 - Výmena oplotenia v ar...'!$C$82:$J$103,'0 - Výmena oplotenia v ar...'!$C$109:$K$161</definedName>
    <definedName name="_xlnm.Print_Area" localSheetId="0">'Rekapitulácia stavby'!$D$4:$AO$76,'Rekapitulácia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R153" i="2"/>
  <c r="R152" i="2" s="1"/>
  <c r="P154" i="2"/>
  <c r="BK154" i="2"/>
  <c r="BK153" i="2"/>
  <c r="J153" i="2" s="1"/>
  <c r="J102" i="2" s="1"/>
  <c r="J154" i="2"/>
  <c r="BF154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R149" i="2" s="1"/>
  <c r="P150" i="2"/>
  <c r="BK150" i="2"/>
  <c r="BK149" i="2" s="1"/>
  <c r="J149" i="2" s="1"/>
  <c r="J100" i="2" s="1"/>
  <c r="J150" i="2"/>
  <c r="BF150" i="2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T141" i="2" s="1"/>
  <c r="R142" i="2"/>
  <c r="R141" i="2" s="1"/>
  <c r="P142" i="2"/>
  <c r="P141" i="2" s="1"/>
  <c r="BK142" i="2"/>
  <c r="BK141" i="2" s="1"/>
  <c r="J141" i="2"/>
  <c r="J99" i="2" s="1"/>
  <c r="J142" i="2"/>
  <c r="BF142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R135" i="2" s="1"/>
  <c r="P136" i="2"/>
  <c r="BK136" i="2"/>
  <c r="BK135" i="2" s="1"/>
  <c r="J135" i="2" s="1"/>
  <c r="J98" i="2" s="1"/>
  <c r="J136" i="2"/>
  <c r="BF136" i="2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R132" i="2" s="1"/>
  <c r="P133" i="2"/>
  <c r="BK133" i="2"/>
  <c r="BK132" i="2" s="1"/>
  <c r="J132" i="2" s="1"/>
  <c r="J97" i="2" s="1"/>
  <c r="J133" i="2"/>
  <c r="BF133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F34" i="2"/>
  <c r="BC95" i="1" s="1"/>
  <c r="BG123" i="2"/>
  <c r="F33" i="2" s="1"/>
  <c r="BB95" i="1" s="1"/>
  <c r="BB94" i="1" s="1"/>
  <c r="BE123" i="2"/>
  <c r="J31" i="2"/>
  <c r="AV95" i="1" s="1"/>
  <c r="F31" i="2"/>
  <c r="AZ95" i="1" s="1"/>
  <c r="T123" i="2"/>
  <c r="R123" i="2"/>
  <c r="R122" i="2" s="1"/>
  <c r="R121" i="2"/>
  <c r="R120" i="2" s="1"/>
  <c r="P123" i="2"/>
  <c r="BK123" i="2"/>
  <c r="BK122" i="2"/>
  <c r="J122" i="2" s="1"/>
  <c r="J96" i="2" s="1"/>
  <c r="BK121" i="2"/>
  <c r="J121" i="2" s="1"/>
  <c r="J123" i="2"/>
  <c r="BF123" i="2"/>
  <c r="J95" i="2"/>
  <c r="J117" i="2"/>
  <c r="F114" i="2"/>
  <c r="E112" i="2"/>
  <c r="J90" i="2"/>
  <c r="F87" i="2"/>
  <c r="E85" i="2"/>
  <c r="J19" i="2"/>
  <c r="E19" i="2"/>
  <c r="J116" i="2"/>
  <c r="J89" i="2"/>
  <c r="J18" i="2"/>
  <c r="J16" i="2"/>
  <c r="E16" i="2"/>
  <c r="F117" i="2" s="1"/>
  <c r="F90" i="2"/>
  <c r="J15" i="2"/>
  <c r="J13" i="2"/>
  <c r="E13" i="2"/>
  <c r="F116" i="2"/>
  <c r="F89" i="2"/>
  <c r="J12" i="2"/>
  <c r="J114" i="2"/>
  <c r="J87" i="2"/>
  <c r="BC94" i="1"/>
  <c r="W32" i="1" s="1"/>
  <c r="AZ94" i="1"/>
  <c r="W29" i="1" s="1"/>
  <c r="AY94" i="1"/>
  <c r="AS94" i="1"/>
  <c r="L90" i="1"/>
  <c r="AM90" i="1"/>
  <c r="AM89" i="1"/>
  <c r="L89" i="1"/>
  <c r="AM87" i="1"/>
  <c r="L87" i="1"/>
  <c r="L85" i="1"/>
  <c r="L84" i="1"/>
  <c r="F35" i="2" l="1"/>
  <c r="BD95" i="1" s="1"/>
  <c r="BD94" i="1" s="1"/>
  <c r="W33" i="1" s="1"/>
  <c r="W31" i="1"/>
  <c r="AX94" i="1"/>
  <c r="AV94" i="1"/>
  <c r="J32" i="2"/>
  <c r="AW95" i="1" s="1"/>
  <c r="AT95" i="1" s="1"/>
  <c r="F32" i="2"/>
  <c r="BA95" i="1" s="1"/>
  <c r="BA94" i="1" s="1"/>
  <c r="P122" i="2"/>
  <c r="T122" i="2"/>
  <c r="P132" i="2"/>
  <c r="T132" i="2"/>
  <c r="P135" i="2"/>
  <c r="T135" i="2"/>
  <c r="P149" i="2"/>
  <c r="T149" i="2"/>
  <c r="BK152" i="2"/>
  <c r="J152" i="2" s="1"/>
  <c r="J101" i="2" s="1"/>
  <c r="P153" i="2"/>
  <c r="P152" i="2" s="1"/>
  <c r="T153" i="2"/>
  <c r="T152" i="2" s="1"/>
  <c r="T121" i="2" l="1"/>
  <c r="T120" i="2" s="1"/>
  <c r="BK120" i="2"/>
  <c r="J120" i="2" s="1"/>
  <c r="P121" i="2"/>
  <c r="P120" i="2" s="1"/>
  <c r="AU95" i="1" s="1"/>
  <c r="AU94" i="1" s="1"/>
  <c r="W30" i="1"/>
  <c r="AW94" i="1"/>
  <c r="AK30" i="1" s="1"/>
  <c r="AK29" i="1"/>
  <c r="AT94" i="1"/>
  <c r="J28" i="2" l="1"/>
  <c r="J94" i="2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<sst xmlns="http://schemas.openxmlformats.org/spreadsheetml/2006/main" count="763" uniqueCount="256">
  <si>
    <t>Export Komplet</t>
  </si>
  <si>
    <t/>
  </si>
  <si>
    <t>2.0</t>
  </si>
  <si>
    <t>False</t>
  </si>
  <si>
    <t>{68873e5c-f011-4d76-bcd7-93d13d9d668a}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</si>
  <si>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</si>
  <si>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</si>
  <si>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</si>
  <si>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</si>
  <si>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</si>
  <si>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</si>
  <si>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</si>
  <si>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</si>
  <si>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</si>
  <si>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</si>
  <si>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</si>
  <si>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oplotenia v areáli škoského zariadenia Základnej školy Dargovských hrdinov v Humennom</t>
  </si>
  <si>
    <t>JKSO:</t>
  </si>
  <si>
    <t>KS:</t>
  </si>
  <si>
    <t>Miesto:</t>
  </si>
  <si>
    <t xml:space="preserve"> </t>
  </si>
  <si>
    <t>Dátum:</t>
  </si>
  <si>
    <t>3. 10. 2019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</si>
  <si>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</si>
  <si>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</si>
  <si>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</si>
  <si>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</si>
  <si>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</si>
  <si>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</si>
  <si>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</si>
  <si>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</si>
  <si>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Ing. Slavomír Jančík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</si>
  <si>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</si>
  <si>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</si>
  <si>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</si>
  <si>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</si>
  <si>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</si>
  <si>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</si>
  <si>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</si>
  <si>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</si>
  <si>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</si>
  <si>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</si>
  <si>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</si>
  <si>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</si>
  <si>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</si>
  <si>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</si>
  <si>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</si>
  <si>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</si>
  <si>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</si>
  <si>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</si>
  <si>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</si>
  <si>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</si>
  <si>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</si>
  <si>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</si>
  <si>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</si>
  <si>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</si>
  <si>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</si>
  <si>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</si>
  <si>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</si>
  <si>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</si>
  <si>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</si>
  <si>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</si>
  <si>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</si>
  <si>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</si>
  <si>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</si>
  <si>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</si>
  <si>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</si>
  <si>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</si>
  <si>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</si>
  <si>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</si>
  <si>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</si>
  <si>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</si>
  <si>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</si>
  <si>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</si>
  <si>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</si>
  <si>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</si>
  <si>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</si>
  <si>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</si>
  <si>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</si>
  <si>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</si>
  <si>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</si>
  <si>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</si>
  <si>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</si>
  <si>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</si>
  <si>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</si>
  <si>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</si>
  <si>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</si>
  <si>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</si>
  <si>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</si>
  <si>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</si>
  <si>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</si>
  <si>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</si>
  <si>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</si>
  <si>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</si>
  <si>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</si>
  <si>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</si>
  <si>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</si>
  <si>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</si>
  <si>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</si>
  <si>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</si>
  <si>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</si>
  <si>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</si>
  <si>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</si>
  <si>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</si>
  <si>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</si>
  <si>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</si>
  <si>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</si>
  <si>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</si>
  <si>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</si>
  <si>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</si>
  <si>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</t>
  </si>
  <si>
    <t>Hĺbenie jám v  hornine tr.3 súdržných - ručným náradím</t>
  </si>
  <si>
    <t>m3</t>
  </si>
  <si>
    <t>4</t>
  </si>
  <si>
    <t>2</t>
  </si>
  <si>
    <t>-117856650</t>
  </si>
  <si>
    <t>131211119</t>
  </si>
  <si>
    <t>Príplatok za lepivosť pri hĺbení jám ručným náradím v hornine tr. 3</t>
  </si>
  <si>
    <t>219639985</t>
  </si>
  <si>
    <t>3</t>
  </si>
  <si>
    <t>132211101</t>
  </si>
  <si>
    <t>Hĺbenie rýh šírky do 600 mm v  hornine tr.3 súdržných - ručným náradím</t>
  </si>
  <si>
    <t>-437732359</t>
  </si>
  <si>
    <t>132211119</t>
  </si>
  <si>
    <t>Príplatok za lepivosť pri hĺbení rýh š do 600 mm ručným náradím v hornine tr. 3</t>
  </si>
  <si>
    <t>-1157637210</t>
  </si>
  <si>
    <t>5</t>
  </si>
  <si>
    <t>162201102</t>
  </si>
  <si>
    <t>Vodorovné premiestnenie výkopku z horniny 1-4 nad 20-50m</t>
  </si>
  <si>
    <t>129123801</t>
  </si>
  <si>
    <t>6</t>
  </si>
  <si>
    <t>171101101</t>
  </si>
  <si>
    <t>Uloženie sypaniny do násypu súdržnej horniny s mierou zhutnenia podľa Proctor-Standard na 95 %</t>
  </si>
  <si>
    <t>-1002604254</t>
  </si>
  <si>
    <t>7</t>
  </si>
  <si>
    <t>175101202</t>
  </si>
  <si>
    <t>Obsyp objektov sypaninou z vhodných hornín 1 až 4 s prehodením sypaniny</t>
  </si>
  <si>
    <t>859445636</t>
  </si>
  <si>
    <t>8</t>
  </si>
  <si>
    <t>181101101</t>
  </si>
  <si>
    <t>Úprava pláne v zárezoch v hornine 1-4 bez zhutnenia</t>
  </si>
  <si>
    <t>m2</t>
  </si>
  <si>
    <t>-1328443160</t>
  </si>
  <si>
    <t>9</t>
  </si>
  <si>
    <t>181301101</t>
  </si>
  <si>
    <t>Rozprestretie ornice v rovine, plocha do 500 m2, hr.do 100 mm</t>
  </si>
  <si>
    <t>-1614240106</t>
  </si>
  <si>
    <t>Zakladanie</t>
  </si>
  <si>
    <t>10</t>
  </si>
  <si>
    <t>271571111</t>
  </si>
  <si>
    <t>Vankúše zhutnené pod základy zo štrkopiesku</t>
  </si>
  <si>
    <t>-1932778092</t>
  </si>
  <si>
    <t>11</t>
  </si>
  <si>
    <t>274313611</t>
  </si>
  <si>
    <t>Betón základových pásov, prostý tr. C 16/20</t>
  </si>
  <si>
    <t>2042475380</t>
  </si>
  <si>
    <t>Zvislé a kompletné konštrukcie</t>
  </si>
  <si>
    <t>12</t>
  </si>
  <si>
    <t>338171122</t>
  </si>
  <si>
    <t>Osadzovanie stĺpika oceľového plotového výšky nad 2 m so zabetónovaním do vopred vykopaných dier</t>
  </si>
  <si>
    <t>ks</t>
  </si>
  <si>
    <t>486146774</t>
  </si>
  <si>
    <t>13</t>
  </si>
  <si>
    <t>M</t>
  </si>
  <si>
    <t>553510022000</t>
  </si>
  <si>
    <t>-1798087080</t>
  </si>
  <si>
    <t>14</t>
  </si>
  <si>
    <t>338171223</t>
  </si>
  <si>
    <t>Osadenie podhrabovej dosky</t>
  </si>
  <si>
    <t>961968858</t>
  </si>
  <si>
    <t>15</t>
  </si>
  <si>
    <t>592330002800</t>
  </si>
  <si>
    <t xml:space="preserve">Betónový panel lxvxhr 25490x25 mm, podhrabová doska pre oplotenie </t>
  </si>
  <si>
    <t>2069812865</t>
  </si>
  <si>
    <t>16</t>
  </si>
  <si>
    <t>592330003999</t>
  </si>
  <si>
    <t>Úchyt  podhrabovej dosky</t>
  </si>
  <si>
    <t>758228191</t>
  </si>
  <si>
    <t>Ostatné konštrukcie a práce-búranie</t>
  </si>
  <si>
    <t>17</t>
  </si>
  <si>
    <t>962022391</t>
  </si>
  <si>
    <t>Búranie muriva alebo vybúranie otvorov plochy nad 4 m2 nadzákladového kamenného príp. zmieš. na akúkoľvek maltu,  -2,38500t</t>
  </si>
  <si>
    <t>917666652</t>
  </si>
  <si>
    <t>18</t>
  </si>
  <si>
    <t>966067112</t>
  </si>
  <si>
    <t>Demontáž oplotenia rámového na oceľové stĺpiky výšky nad1 do 2m</t>
  </si>
  <si>
    <t>m</t>
  </si>
  <si>
    <t>-205873804</t>
  </si>
  <si>
    <t>19</t>
  </si>
  <si>
    <t>979081111</t>
  </si>
  <si>
    <t>Odvoz sutiny a vybúraných hmôt na skládku do 1 km</t>
  </si>
  <si>
    <t>t</t>
  </si>
  <si>
    <t>513769290</t>
  </si>
  <si>
    <t>979081121</t>
  </si>
  <si>
    <t>Odvoz sutiny a vybúraných hmôt na skládku za každý ďalší 1 km</t>
  </si>
  <si>
    <t>-633746119</t>
  </si>
  <si>
    <t>21</t>
  </si>
  <si>
    <t>979082111</t>
  </si>
  <si>
    <t>Vnútrostavenisková doprava sutiny a vybúraných hmôt do 10 m</t>
  </si>
  <si>
    <t>-1566225056</t>
  </si>
  <si>
    <t>22</t>
  </si>
  <si>
    <t>979082121</t>
  </si>
  <si>
    <t>Vnútrostavenisková doprava sutiny a vybúraných hmôt za každých ďalších 5 m</t>
  </si>
  <si>
    <t>1514273287</t>
  </si>
  <si>
    <t>23</t>
  </si>
  <si>
    <t>979089012</t>
  </si>
  <si>
    <t>Poplatok za skladovanie - betón, tehly, dlaždice (17 01) ostatné</t>
  </si>
  <si>
    <t>1107628972</t>
  </si>
  <si>
    <t>99</t>
  </si>
  <si>
    <t>Presun hmôt HSV</t>
  </si>
  <si>
    <t>24</t>
  </si>
  <si>
    <t>998151111</t>
  </si>
  <si>
    <t>Presun hmôt pre oplotenie</t>
  </si>
  <si>
    <t>1437448060</t>
  </si>
  <si>
    <t>25</t>
  </si>
  <si>
    <t>998151112</t>
  </si>
  <si>
    <t>Príplatok za zväčšený presun (8152, 8153,8159) zvislá nosná konštr.z tehál,tvárnic,blokov nad vymedzenú najväčšiu dopravnú vzdialenosť do 1000 m</t>
  </si>
  <si>
    <t>-1797701106</t>
  </si>
  <si>
    <t>PSV</t>
  </si>
  <si>
    <t>Práce a dodávky PSV</t>
  </si>
  <si>
    <t>767</t>
  </si>
  <si>
    <t>Konštrukcie doplnkové kovové</t>
  </si>
  <si>
    <t>26</t>
  </si>
  <si>
    <t>767914130</t>
  </si>
  <si>
    <t>Montáž oplotenia panelového poplastovaného na pozinkovanej oceli stĺpiky,výšky do 1,8m</t>
  </si>
  <si>
    <t>554680589</t>
  </si>
  <si>
    <t>27</t>
  </si>
  <si>
    <t>553510025700</t>
  </si>
  <si>
    <t>32</t>
  </si>
  <si>
    <t>983070464</t>
  </si>
  <si>
    <t>28</t>
  </si>
  <si>
    <t>553510025899</t>
  </si>
  <si>
    <t>Príchytka panelu ku guľatému stĺpiku, zelená</t>
  </si>
  <si>
    <t>-787795815</t>
  </si>
  <si>
    <t>29</t>
  </si>
  <si>
    <t>767920210</t>
  </si>
  <si>
    <t>Montáž vrát a vrátok k panelovému oploteniu osadzovaných na stĺpiky oceľové, s plochou jednotlivo</t>
  </si>
  <si>
    <t>-673897100</t>
  </si>
  <si>
    <t>30</t>
  </si>
  <si>
    <t>553510010300</t>
  </si>
  <si>
    <t xml:space="preserve">Bránka  jednokrídlová, šxv 1,0x1,80 m, </t>
  </si>
  <si>
    <t>2010536129</t>
  </si>
  <si>
    <t>31</t>
  </si>
  <si>
    <t>767920240</t>
  </si>
  <si>
    <t>-130416873</t>
  </si>
  <si>
    <t>553510011110</t>
  </si>
  <si>
    <t>188018263</t>
  </si>
  <si>
    <t>33</t>
  </si>
  <si>
    <t>998767201</t>
  </si>
  <si>
    <t>Presun hmôt pre kovové stavebné doplnkové konštrukcie v objektoch výšky do 6 m</t>
  </si>
  <si>
    <t>%</t>
  </si>
  <si>
    <t>290232663</t>
  </si>
  <si>
    <t>Zelený panel Apollo 3D 250x153 alebo ekvivalentný</t>
  </si>
  <si>
    <t>Dvojkrídlová brána Solid,360,5x175 alebo ekvivalentný</t>
  </si>
  <si>
    <t>NEX stĺpik  240 cm zelený alebo ekvivalentný</t>
  </si>
  <si>
    <t>Výmena oplotenia v areáli školského ihriska základnej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</si>
</sst>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6" t="s">
        <v>13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7"/>
      <c r="BE5" s="185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7" t="s">
        <v>16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7"/>
      <c r="BE6" s="186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86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86"/>
      <c r="BS8" s="14" t="s">
        <v>6</v>
      </c>
    </row>
    <row r="9" spans="1:74" s="1" customFormat="1" ht="14.45" customHeight="1">
      <c r="B9" s="17"/>
      <c r="AR9" s="17"/>
      <c r="BE9" s="18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86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86"/>
      <c r="BS11" s="14" t="s">
        <v>6</v>
      </c>
    </row>
    <row r="12" spans="1:74" s="1" customFormat="1" ht="6.95" customHeight="1">
      <c r="B12" s="17"/>
      <c r="AR12" s="17"/>
      <c r="BE12" s="186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86"/>
      <c r="BS13" s="14" t="s">
        <v>6</v>
      </c>
    </row>
    <row r="14" spans="1:74" ht="12.75">
      <c r="B14" s="17"/>
      <c r="E14" s="208" t="s">
        <v>27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25</v>
      </c>
      <c r="AN14" s="26" t="s">
        <v>27</v>
      </c>
      <c r="AR14" s="17"/>
      <c r="BE14" s="186"/>
      <c r="BS14" s="14" t="s">
        <v>6</v>
      </c>
    </row>
    <row r="15" spans="1:74" s="1" customFormat="1" ht="6.95" customHeight="1">
      <c r="B15" s="17"/>
      <c r="AR15" s="17"/>
      <c r="BE15" s="186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86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86"/>
      <c r="BS17" s="14" t="s">
        <v>29</v>
      </c>
    </row>
    <row r="18" spans="1:71" s="1" customFormat="1" ht="6.95" customHeight="1">
      <c r="B18" s="17"/>
      <c r="AR18" s="17"/>
      <c r="BE18" s="186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86"/>
      <c r="BS19" s="14" t="s">
        <v>6</v>
      </c>
    </row>
    <row r="20" spans="1:71" s="1" customFormat="1" ht="18.399999999999999" customHeight="1">
      <c r="B20" s="17"/>
      <c r="E20" s="22" t="s">
        <v>31</v>
      </c>
      <c r="AK20" s="24" t="s">
        <v>25</v>
      </c>
      <c r="AN20" s="22" t="s">
        <v>1</v>
      </c>
      <c r="AR20" s="17"/>
      <c r="BE20" s="186"/>
      <c r="BS20" s="14" t="s">
        <v>29</v>
      </c>
    </row>
    <row r="21" spans="1:71" s="1" customFormat="1" ht="6.95" customHeight="1">
      <c r="B21" s="17"/>
      <c r="AR21" s="17"/>
      <c r="BE21" s="186"/>
    </row>
    <row r="22" spans="1:71" s="1" customFormat="1" ht="12" customHeight="1">
      <c r="B22" s="17"/>
      <c r="D22" s="24" t="s">
        <v>32</v>
      </c>
      <c r="AR22" s="17"/>
      <c r="BE22" s="186"/>
    </row>
    <row r="23" spans="1:71" s="1" customFormat="1" ht="16.5" customHeight="1">
      <c r="B23" s="17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  <c r="BE23" s="186"/>
    </row>
    <row r="24" spans="1:71" s="1" customFormat="1" ht="6.95" customHeight="1">
      <c r="B24" s="17"/>
      <c r="AR24" s="17"/>
      <c r="BE24" s="18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6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8">
        <f>ROUND(AG94,2)</f>
        <v>0</v>
      </c>
      <c r="AL26" s="189"/>
      <c r="AM26" s="189"/>
      <c r="AN26" s="189"/>
      <c r="AO26" s="189"/>
      <c r="AP26" s="29"/>
      <c r="AQ26" s="29"/>
      <c r="AR26" s="30"/>
      <c r="BE26" s="18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1" t="s">
        <v>34</v>
      </c>
      <c r="M28" s="211"/>
      <c r="N28" s="211"/>
      <c r="O28" s="211"/>
      <c r="P28" s="211"/>
      <c r="Q28" s="29"/>
      <c r="R28" s="29"/>
      <c r="S28" s="29"/>
      <c r="T28" s="29"/>
      <c r="U28" s="29"/>
      <c r="V28" s="29"/>
      <c r="W28" s="211" t="s">
        <v>35</v>
      </c>
      <c r="X28" s="211"/>
      <c r="Y28" s="211"/>
      <c r="Z28" s="211"/>
      <c r="AA28" s="211"/>
      <c r="AB28" s="211"/>
      <c r="AC28" s="211"/>
      <c r="AD28" s="211"/>
      <c r="AE28" s="211"/>
      <c r="AF28" s="29"/>
      <c r="AG28" s="29"/>
      <c r="AH28" s="29"/>
      <c r="AI28" s="29"/>
      <c r="AJ28" s="29"/>
      <c r="AK28" s="211" t="s">
        <v>36</v>
      </c>
      <c r="AL28" s="211"/>
      <c r="AM28" s="211"/>
      <c r="AN28" s="211"/>
      <c r="AO28" s="211"/>
      <c r="AP28" s="29"/>
      <c r="AQ28" s="29"/>
      <c r="AR28" s="30"/>
      <c r="BE28" s="186"/>
    </row>
    <row r="29" spans="1:71" s="3" customFormat="1" ht="14.45" customHeight="1">
      <c r="B29" s="34"/>
      <c r="D29" s="24" t="s">
        <v>37</v>
      </c>
      <c r="F29" s="24" t="s">
        <v>38</v>
      </c>
      <c r="L29" s="212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4"/>
      <c r="BE29" s="187"/>
    </row>
    <row r="30" spans="1:71" s="3" customFormat="1" ht="14.45" customHeight="1">
      <c r="B30" s="34"/>
      <c r="F30" s="24" t="s">
        <v>39</v>
      </c>
      <c r="L30" s="21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4"/>
      <c r="BE30" s="187"/>
    </row>
    <row r="31" spans="1:71" s="3" customFormat="1" ht="14.45" hidden="1" customHeight="1">
      <c r="B31" s="34"/>
      <c r="F31" s="24" t="s">
        <v>40</v>
      </c>
      <c r="L31" s="21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187"/>
    </row>
    <row r="32" spans="1:71" s="3" customFormat="1" ht="14.45" hidden="1" customHeight="1">
      <c r="B32" s="34"/>
      <c r="F32" s="24" t="s">
        <v>41</v>
      </c>
      <c r="L32" s="21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187"/>
    </row>
    <row r="33" spans="1:57" s="3" customFormat="1" ht="14.45" hidden="1" customHeight="1">
      <c r="B33" s="34"/>
      <c r="F33" s="24" t="s">
        <v>42</v>
      </c>
      <c r="L33" s="21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4"/>
      <c r="BE33" s="18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6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23" t="s">
        <v>45</v>
      </c>
      <c r="Y35" s="193"/>
      <c r="Z35" s="193"/>
      <c r="AA35" s="193"/>
      <c r="AB35" s="193"/>
      <c r="AC35" s="37"/>
      <c r="AD35" s="37"/>
      <c r="AE35" s="37"/>
      <c r="AF35" s="37"/>
      <c r="AG35" s="37"/>
      <c r="AH35" s="37"/>
      <c r="AI35" s="37"/>
      <c r="AJ35" s="37"/>
      <c r="AK35" s="192">
        <f>SUM(AK26:AK33)</f>
        <v>0</v>
      </c>
      <c r="AL35" s="193"/>
      <c r="AM35" s="193"/>
      <c r="AN35" s="193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12</v>
      </c>
      <c r="L84" s="4" t="str">
        <f>K5</f>
        <v>0</v>
      </c>
      <c r="AR84" s="48"/>
    </row>
    <row r="85" spans="1:90" s="5" customFormat="1" ht="36.950000000000003" customHeight="1">
      <c r="B85" s="49"/>
      <c r="C85" s="50" t="s">
        <v>15</v>
      </c>
      <c r="L85" s="199" t="str">
        <f>K6</f>
        <v>Výmena oplotenia v areáli škoského zariadenia Základnej školy Dargovských hrdinov v Humennom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1" t="str">
        <f>IF(AN8= "","",AN8)</f>
        <v>3. 10. 2019</v>
      </c>
      <c r="AN87" s="201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7" t="str">
        <f>IF(E17="","",E17)</f>
        <v xml:space="preserve"> </v>
      </c>
      <c r="AN89" s="198"/>
      <c r="AO89" s="198"/>
      <c r="AP89" s="198"/>
      <c r="AQ89" s="29"/>
      <c r="AR89" s="30"/>
      <c r="AS89" s="202" t="s">
        <v>53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7" t="str">
        <f>IF(E20="","",E20)</f>
        <v>Ing. Slavomír Jančík</v>
      </c>
      <c r="AN90" s="198"/>
      <c r="AO90" s="198"/>
      <c r="AP90" s="198"/>
      <c r="AQ90" s="29"/>
      <c r="AR90" s="30"/>
      <c r="AS90" s="204"/>
      <c r="AT90" s="20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4"/>
      <c r="AT91" s="20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22" t="s">
        <v>54</v>
      </c>
      <c r="D92" s="214"/>
      <c r="E92" s="214"/>
      <c r="F92" s="214"/>
      <c r="G92" s="214"/>
      <c r="H92" s="57"/>
      <c r="I92" s="215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3" t="s">
        <v>56</v>
      </c>
      <c r="AH92" s="214"/>
      <c r="AI92" s="214"/>
      <c r="AJ92" s="214"/>
      <c r="AK92" s="214"/>
      <c r="AL92" s="214"/>
      <c r="AM92" s="214"/>
      <c r="AN92" s="215" t="s">
        <v>57</v>
      </c>
      <c r="AO92" s="214"/>
      <c r="AP92" s="216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13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0" s="7" customFormat="1" ht="40.5" customHeight="1">
      <c r="A95" s="75" t="s">
        <v>75</v>
      </c>
      <c r="B95" s="76"/>
      <c r="C95" s="77"/>
      <c r="D95" s="219" t="s">
        <v>13</v>
      </c>
      <c r="E95" s="219"/>
      <c r="F95" s="219"/>
      <c r="G95" s="219"/>
      <c r="H95" s="219"/>
      <c r="I95" s="78"/>
      <c r="J95" s="219" t="s">
        <v>16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'0 - Výmena oplotenia v ar...'!J28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9" t="s">
        <v>76</v>
      </c>
      <c r="AR95" s="76"/>
      <c r="AS95" s="80">
        <v>0</v>
      </c>
      <c r="AT95" s="81">
        <f>ROUND(SUM(AV95:AW95),2)</f>
        <v>0</v>
      </c>
      <c r="AU95" s="82">
        <f>'0 - Výmena oplotenia v ar...'!P120</f>
        <v>0</v>
      </c>
      <c r="AV95" s="81">
        <f>'0 - Výmena oplotenia v ar...'!J31</f>
        <v>0</v>
      </c>
      <c r="AW95" s="81">
        <f>'0 - Výmena oplotenia v ar...'!J32</f>
        <v>0</v>
      </c>
      <c r="AX95" s="81">
        <f>'0 - Výmena oplotenia v ar...'!J33</f>
        <v>0</v>
      </c>
      <c r="AY95" s="81">
        <f>'0 - Výmena oplotenia v ar...'!J34</f>
        <v>0</v>
      </c>
      <c r="AZ95" s="81">
        <f>'0 - Výmena oplotenia v ar...'!F31</f>
        <v>0</v>
      </c>
      <c r="BA95" s="81">
        <f>'0 - Výmena oplotenia v ar...'!F32</f>
        <v>0</v>
      </c>
      <c r="BB95" s="81">
        <f>'0 - Výmena oplotenia v ar...'!F33</f>
        <v>0</v>
      </c>
      <c r="BC95" s="81">
        <f>'0 - Výmena oplotenia v ar...'!F34</f>
        <v>0</v>
      </c>
      <c r="BD95" s="83">
        <f>'0 - Výmena oplotenia v ar...'!F35</f>
        <v>0</v>
      </c>
      <c r="BT95" s="84" t="s">
        <v>77</v>
      </c>
      <c r="BU95" s="84" t="s">
        <v>78</v>
      </c>
      <c r="BV95" s="84" t="s">
        <v>73</v>
      </c>
      <c r="BW95" s="84" t="s">
        <v>4</v>
      </c>
      <c r="BX95" s="84" t="s">
        <v>74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 - Výmena oplotenia v a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abSelected="1" topLeftCell="A114" workbookViewId="0">
      <selection activeCell="E8" sqref="E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13</v>
      </c>
    </row>
    <row r="4" spans="1:46" s="1" customFormat="1" ht="24.95" customHeight="1">
      <c r="B4" s="17"/>
      <c r="D4" s="18" t="s">
        <v>79</v>
      </c>
      <c r="I4" s="85"/>
      <c r="L4" s="17"/>
      <c r="M4" s="87" t="s">
        <v>9</v>
      </c>
      <c r="AT4" s="14" t="s">
        <v>3</v>
      </c>
    </row>
    <row r="5" spans="1:46" s="1" customFormat="1" ht="6.95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27" customHeight="1">
      <c r="A7" s="29"/>
      <c r="B7" s="30"/>
      <c r="C7" s="29"/>
      <c r="D7" s="29"/>
      <c r="E7" s="199" t="s">
        <v>255</v>
      </c>
      <c r="F7" s="224"/>
      <c r="G7" s="224"/>
      <c r="H7" s="224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89" t="s">
        <v>18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89" t="s">
        <v>21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89" t="s">
        <v>24</v>
      </c>
      <c r="J12" s="22" t="str">
        <f>IF('Rekapitulácia stavby'!AN10="","",'Rekapitulácia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89" t="s">
        <v>25</v>
      </c>
      <c r="J13" s="22" t="str">
        <f>IF('Rekapitulácia stavby'!AN11="","",'Rekapitulácia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89" t="s">
        <v>24</v>
      </c>
      <c r="J15" s="25" t="str">
        <f>'Rekapitulácia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5" t="str">
        <f>'Rekapitulácia stavby'!E14</f>
        <v>Vyplň údaj</v>
      </c>
      <c r="F16" s="206"/>
      <c r="G16" s="206"/>
      <c r="H16" s="206"/>
      <c r="I16" s="89" t="s">
        <v>25</v>
      </c>
      <c r="J16" s="25" t="str">
        <f>'Rekapitulácia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89" t="s">
        <v>24</v>
      </c>
      <c r="J18" s="22" t="str">
        <f>IF('Rekapitulácia stavby'!AN16="","",'Rekapitulácia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89" t="s">
        <v>25</v>
      </c>
      <c r="J19" s="22" t="str">
        <f>IF('Rekapitulácia stavby'!AN17="","",'Rekapitulácia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89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/>
      <c r="F22" s="29"/>
      <c r="G22" s="29"/>
      <c r="H22" s="29"/>
      <c r="I22" s="89" t="s">
        <v>25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32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10" t="s">
        <v>1</v>
      </c>
      <c r="F25" s="210"/>
      <c r="G25" s="210"/>
      <c r="H25" s="210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33</v>
      </c>
      <c r="E28" s="29"/>
      <c r="F28" s="29"/>
      <c r="G28" s="29"/>
      <c r="H28" s="29"/>
      <c r="I28" s="88"/>
      <c r="J28" s="68">
        <f>ROUND(J120,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35</v>
      </c>
      <c r="G30" s="29"/>
      <c r="H30" s="29"/>
      <c r="I30" s="96" t="s">
        <v>34</v>
      </c>
      <c r="J30" s="33" t="s">
        <v>36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7" t="s">
        <v>37</v>
      </c>
      <c r="E31" s="24" t="s">
        <v>38</v>
      </c>
      <c r="F31" s="98">
        <f>ROUND((SUM(BE120:BE161)),  2)</f>
        <v>0</v>
      </c>
      <c r="G31" s="29"/>
      <c r="H31" s="29"/>
      <c r="I31" s="99">
        <v>0.2</v>
      </c>
      <c r="J31" s="98">
        <f>ROUND(((SUM(BE120:BE161))*I31),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39</v>
      </c>
      <c r="F32" s="98">
        <f>ROUND((SUM(BF120:BF161)),  2)</f>
        <v>0</v>
      </c>
      <c r="G32" s="29"/>
      <c r="H32" s="29"/>
      <c r="I32" s="99">
        <v>0.2</v>
      </c>
      <c r="J32" s="98">
        <f>ROUND(((SUM(BF120:BF161))*I32),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40</v>
      </c>
      <c r="F33" s="98">
        <f>ROUND((SUM(BG120:BG161)),  2)</f>
        <v>0</v>
      </c>
      <c r="G33" s="29"/>
      <c r="H33" s="29"/>
      <c r="I33" s="99">
        <v>0.2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8">
        <f>ROUND((SUM(BH120:BH161)),  2)</f>
        <v>0</v>
      </c>
      <c r="G34" s="29"/>
      <c r="H34" s="29"/>
      <c r="I34" s="99">
        <v>0.2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8">
        <f>ROUND((SUM(BI120:BI161)),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43</v>
      </c>
      <c r="E37" s="57"/>
      <c r="F37" s="57"/>
      <c r="G37" s="102" t="s">
        <v>44</v>
      </c>
      <c r="H37" s="103" t="s">
        <v>45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I39" s="85"/>
      <c r="L39" s="17"/>
    </row>
    <row r="40" spans="1:31" s="1" customFormat="1" ht="14.45" customHeight="1">
      <c r="B40" s="17"/>
      <c r="I40" s="85"/>
      <c r="L40" s="17"/>
    </row>
    <row r="41" spans="1:31" s="1" customFormat="1" ht="14.45" customHeight="1">
      <c r="B41" s="17"/>
      <c r="I41" s="85"/>
      <c r="L41" s="17"/>
    </row>
    <row r="42" spans="1:31" s="1" customFormat="1" ht="14.45" customHeight="1">
      <c r="B42" s="17"/>
      <c r="I42" s="85"/>
      <c r="L42" s="17"/>
    </row>
    <row r="43" spans="1:31" s="1" customFormat="1" ht="14.45" customHeight="1">
      <c r="B43" s="17"/>
      <c r="I43" s="85"/>
      <c r="L43" s="17"/>
    </row>
    <row r="44" spans="1:31" s="1" customFormat="1" ht="14.45" customHeight="1">
      <c r="B44" s="17"/>
      <c r="I44" s="85"/>
      <c r="L44" s="17"/>
    </row>
    <row r="45" spans="1:31" s="1" customFormat="1" ht="14.45" customHeight="1">
      <c r="B45" s="17"/>
      <c r="I45" s="85"/>
      <c r="L45" s="17"/>
    </row>
    <row r="46" spans="1:31" s="1" customFormat="1" ht="14.45" customHeight="1">
      <c r="B46" s="17"/>
      <c r="I46" s="85"/>
      <c r="L46" s="17"/>
    </row>
    <row r="47" spans="1:31" s="1" customFormat="1" ht="14.45" customHeight="1">
      <c r="B47" s="17"/>
      <c r="I47" s="85"/>
      <c r="L47" s="17"/>
    </row>
    <row r="48" spans="1:31" s="1" customFormat="1" ht="14.45" customHeight="1">
      <c r="B48" s="17"/>
      <c r="I48" s="85"/>
      <c r="L48" s="17"/>
    </row>
    <row r="49" spans="1:31" s="1" customFormat="1" ht="14.45" customHeight="1">
      <c r="B49" s="17"/>
      <c r="I49" s="8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0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8" t="s">
        <v>49</v>
      </c>
      <c r="G61" s="42" t="s">
        <v>48</v>
      </c>
      <c r="H61" s="32"/>
      <c r="I61" s="109"/>
      <c r="J61" s="11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8" t="s">
        <v>49</v>
      </c>
      <c r="G76" s="42" t="s">
        <v>48</v>
      </c>
      <c r="H76" s="32"/>
      <c r="I76" s="109"/>
      <c r="J76" s="11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80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7" customHeight="1">
      <c r="A85" s="29"/>
      <c r="B85" s="30"/>
      <c r="C85" s="29"/>
      <c r="D85" s="29"/>
      <c r="E85" s="199" t="str">
        <f>E7</f>
        <v>Výmena oplotenia v areáli školského ihriska základnej školy</v>
      </c>
      <c r="F85" s="224"/>
      <c r="G85" s="224"/>
      <c r="H85" s="224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89" t="s">
        <v>21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89" t="s">
        <v>28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89" t="s">
        <v>30</v>
      </c>
      <c r="J90" s="27">
        <f>E22</f>
        <v>0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81</v>
      </c>
      <c r="D92" s="100"/>
      <c r="E92" s="100"/>
      <c r="F92" s="100"/>
      <c r="G92" s="100"/>
      <c r="H92" s="100"/>
      <c r="I92" s="115"/>
      <c r="J92" s="116" t="s">
        <v>82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7" t="s">
        <v>83</v>
      </c>
      <c r="D94" s="29"/>
      <c r="E94" s="29"/>
      <c r="F94" s="29"/>
      <c r="G94" s="29"/>
      <c r="H94" s="29"/>
      <c r="I94" s="88"/>
      <c r="J94" s="68">
        <f>J120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84</v>
      </c>
    </row>
    <row r="95" spans="1:47" s="9" customFormat="1" ht="24.95" customHeight="1">
      <c r="B95" s="118"/>
      <c r="D95" s="119" t="s">
        <v>85</v>
      </c>
      <c r="E95" s="120"/>
      <c r="F95" s="120"/>
      <c r="G95" s="120"/>
      <c r="H95" s="120"/>
      <c r="I95" s="121"/>
      <c r="J95" s="122">
        <f>J121</f>
        <v>0</v>
      </c>
      <c r="L95" s="118"/>
    </row>
    <row r="96" spans="1:47" s="10" customFormat="1" ht="19.899999999999999" customHeight="1">
      <c r="B96" s="123"/>
      <c r="D96" s="124" t="s">
        <v>86</v>
      </c>
      <c r="E96" s="125"/>
      <c r="F96" s="125"/>
      <c r="G96" s="125"/>
      <c r="H96" s="125"/>
      <c r="I96" s="126"/>
      <c r="J96" s="127">
        <f>J122</f>
        <v>0</v>
      </c>
      <c r="L96" s="123"/>
    </row>
    <row r="97" spans="1:31" s="10" customFormat="1" ht="19.899999999999999" customHeight="1">
      <c r="B97" s="123"/>
      <c r="D97" s="124" t="s">
        <v>87</v>
      </c>
      <c r="E97" s="125"/>
      <c r="F97" s="125"/>
      <c r="G97" s="125"/>
      <c r="H97" s="125"/>
      <c r="I97" s="126"/>
      <c r="J97" s="127">
        <f>J132</f>
        <v>0</v>
      </c>
      <c r="L97" s="123"/>
    </row>
    <row r="98" spans="1:31" s="10" customFormat="1" ht="19.899999999999999" customHeight="1">
      <c r="B98" s="123"/>
      <c r="D98" s="124" t="s">
        <v>88</v>
      </c>
      <c r="E98" s="125"/>
      <c r="F98" s="125"/>
      <c r="G98" s="125"/>
      <c r="H98" s="125"/>
      <c r="I98" s="126"/>
      <c r="J98" s="127">
        <f>J135</f>
        <v>0</v>
      </c>
      <c r="L98" s="123"/>
    </row>
    <row r="99" spans="1:31" s="10" customFormat="1" ht="19.899999999999999" customHeight="1">
      <c r="B99" s="123"/>
      <c r="D99" s="124" t="s">
        <v>89</v>
      </c>
      <c r="E99" s="125"/>
      <c r="F99" s="125"/>
      <c r="G99" s="125"/>
      <c r="H99" s="125"/>
      <c r="I99" s="126"/>
      <c r="J99" s="127">
        <f>J141</f>
        <v>0</v>
      </c>
      <c r="L99" s="123"/>
    </row>
    <row r="100" spans="1:31" s="10" customFormat="1" ht="19.899999999999999" customHeight="1">
      <c r="B100" s="123"/>
      <c r="D100" s="124" t="s">
        <v>90</v>
      </c>
      <c r="E100" s="125"/>
      <c r="F100" s="125"/>
      <c r="G100" s="125"/>
      <c r="H100" s="125"/>
      <c r="I100" s="126"/>
      <c r="J100" s="127">
        <f>J149</f>
        <v>0</v>
      </c>
      <c r="L100" s="123"/>
    </row>
    <row r="101" spans="1:31" s="9" customFormat="1" ht="24.95" customHeight="1">
      <c r="B101" s="118"/>
      <c r="D101" s="119" t="s">
        <v>91</v>
      </c>
      <c r="E101" s="120"/>
      <c r="F101" s="120"/>
      <c r="G101" s="120"/>
      <c r="H101" s="120"/>
      <c r="I101" s="121"/>
      <c r="J101" s="122">
        <f>J152</f>
        <v>0</v>
      </c>
      <c r="L101" s="118"/>
    </row>
    <row r="102" spans="1:31" s="10" customFormat="1" ht="19.899999999999999" customHeight="1">
      <c r="B102" s="123"/>
      <c r="D102" s="124" t="s">
        <v>92</v>
      </c>
      <c r="E102" s="125"/>
      <c r="F102" s="125"/>
      <c r="G102" s="125"/>
      <c r="H102" s="125"/>
      <c r="I102" s="126"/>
      <c r="J102" s="127">
        <f>J153</f>
        <v>0</v>
      </c>
      <c r="L102" s="12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8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1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1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93</v>
      </c>
      <c r="D109" s="29"/>
      <c r="E109" s="29"/>
      <c r="F109" s="29"/>
      <c r="G109" s="29"/>
      <c r="H109" s="29"/>
      <c r="I109" s="8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8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8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7" customHeight="1">
      <c r="A112" s="29"/>
      <c r="B112" s="30"/>
      <c r="C112" s="29"/>
      <c r="D112" s="29"/>
      <c r="E112" s="199" t="str">
        <f>E7</f>
        <v>Výmena oplotenia v areáli školského ihriska základnej školy</v>
      </c>
      <c r="F112" s="224"/>
      <c r="G112" s="224"/>
      <c r="H112" s="224"/>
      <c r="I112" s="8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F10</f>
        <v xml:space="preserve"> </v>
      </c>
      <c r="G114" s="29"/>
      <c r="H114" s="29"/>
      <c r="I114" s="89" t="s">
        <v>21</v>
      </c>
      <c r="J114" s="52" t="str">
        <f>IF(J10="","",J10)</f>
        <v/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23</v>
      </c>
      <c r="D116" s="29"/>
      <c r="E116" s="29"/>
      <c r="F116" s="22" t="str">
        <f>E13</f>
        <v xml:space="preserve"> </v>
      </c>
      <c r="G116" s="29"/>
      <c r="H116" s="29"/>
      <c r="I116" s="89" t="s">
        <v>28</v>
      </c>
      <c r="J116" s="27" t="str">
        <f>E19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IF(E16="","",E16)</f>
        <v>Vyplň údaj</v>
      </c>
      <c r="G117" s="29"/>
      <c r="H117" s="29"/>
      <c r="I117" s="89" t="s">
        <v>30</v>
      </c>
      <c r="J117" s="27">
        <f>E22</f>
        <v>0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8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8"/>
      <c r="B119" s="129"/>
      <c r="C119" s="130" t="s">
        <v>94</v>
      </c>
      <c r="D119" s="131" t="s">
        <v>58</v>
      </c>
      <c r="E119" s="131" t="s">
        <v>54</v>
      </c>
      <c r="F119" s="131" t="s">
        <v>55</v>
      </c>
      <c r="G119" s="131" t="s">
        <v>95</v>
      </c>
      <c r="H119" s="131" t="s">
        <v>96</v>
      </c>
      <c r="I119" s="132" t="s">
        <v>97</v>
      </c>
      <c r="J119" s="133" t="s">
        <v>82</v>
      </c>
      <c r="K119" s="134" t="s">
        <v>98</v>
      </c>
      <c r="L119" s="135"/>
      <c r="M119" s="59" t="s">
        <v>1</v>
      </c>
      <c r="N119" s="60" t="s">
        <v>37</v>
      </c>
      <c r="O119" s="60" t="s">
        <v>99</v>
      </c>
      <c r="P119" s="60" t="s">
        <v>100</v>
      </c>
      <c r="Q119" s="60" t="s">
        <v>101</v>
      </c>
      <c r="R119" s="60" t="s">
        <v>102</v>
      </c>
      <c r="S119" s="60" t="s">
        <v>103</v>
      </c>
      <c r="T119" s="61" t="s">
        <v>104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</row>
    <row r="120" spans="1:65" s="2" customFormat="1" ht="22.9" customHeight="1">
      <c r="A120" s="29"/>
      <c r="B120" s="30"/>
      <c r="C120" s="66" t="s">
        <v>83</v>
      </c>
      <c r="D120" s="29"/>
      <c r="E120" s="29"/>
      <c r="F120" s="29"/>
      <c r="G120" s="29"/>
      <c r="H120" s="29"/>
      <c r="I120" s="88"/>
      <c r="J120" s="136">
        <f>BK120</f>
        <v>0</v>
      </c>
      <c r="K120" s="29"/>
      <c r="L120" s="30"/>
      <c r="M120" s="62"/>
      <c r="N120" s="53"/>
      <c r="O120" s="63"/>
      <c r="P120" s="137">
        <f>P121+P152</f>
        <v>0</v>
      </c>
      <c r="Q120" s="63"/>
      <c r="R120" s="137">
        <f>R121+R152</f>
        <v>76.743535000000008</v>
      </c>
      <c r="S120" s="63"/>
      <c r="T120" s="138">
        <f>T121+T152</f>
        <v>87.971399999999988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72</v>
      </c>
      <c r="AU120" s="14" t="s">
        <v>84</v>
      </c>
      <c r="BK120" s="139">
        <f>BK121+BK152</f>
        <v>0</v>
      </c>
    </row>
    <row r="121" spans="1:65" s="12" customFormat="1" ht="25.9" customHeight="1">
      <c r="B121" s="140"/>
      <c r="D121" s="141" t="s">
        <v>72</v>
      </c>
      <c r="E121" s="142" t="s">
        <v>105</v>
      </c>
      <c r="F121" s="142" t="s">
        <v>106</v>
      </c>
      <c r="I121" s="143"/>
      <c r="J121" s="144">
        <f>BK121</f>
        <v>0</v>
      </c>
      <c r="L121" s="140"/>
      <c r="M121" s="145"/>
      <c r="N121" s="146"/>
      <c r="O121" s="146"/>
      <c r="P121" s="147">
        <f>P122+P132+P135+P141+P149</f>
        <v>0</v>
      </c>
      <c r="Q121" s="146"/>
      <c r="R121" s="147">
        <f>R122+R132+R135+R141+R149</f>
        <v>68.147165000000001</v>
      </c>
      <c r="S121" s="146"/>
      <c r="T121" s="148">
        <f>T122+T132+T135+T141+T149</f>
        <v>87.971399999999988</v>
      </c>
      <c r="AR121" s="141" t="s">
        <v>77</v>
      </c>
      <c r="AT121" s="149" t="s">
        <v>72</v>
      </c>
      <c r="AU121" s="149" t="s">
        <v>13</v>
      </c>
      <c r="AY121" s="141" t="s">
        <v>107</v>
      </c>
      <c r="BK121" s="150">
        <f>BK122+BK132+BK135+BK141+BK149</f>
        <v>0</v>
      </c>
    </row>
    <row r="122" spans="1:65" s="12" customFormat="1" ht="22.9" customHeight="1">
      <c r="B122" s="140"/>
      <c r="D122" s="141" t="s">
        <v>72</v>
      </c>
      <c r="E122" s="151" t="s">
        <v>77</v>
      </c>
      <c r="F122" s="151" t="s">
        <v>108</v>
      </c>
      <c r="I122" s="143"/>
      <c r="J122" s="152">
        <f>BK122</f>
        <v>0</v>
      </c>
      <c r="L122" s="140"/>
      <c r="M122" s="145"/>
      <c r="N122" s="146"/>
      <c r="O122" s="146"/>
      <c r="P122" s="147">
        <f>SUM(P123:P131)</f>
        <v>0</v>
      </c>
      <c r="Q122" s="146"/>
      <c r="R122" s="147">
        <f>SUM(R123:R131)</f>
        <v>0</v>
      </c>
      <c r="S122" s="146"/>
      <c r="T122" s="148">
        <f>SUM(T123:T131)</f>
        <v>0</v>
      </c>
      <c r="AR122" s="141" t="s">
        <v>77</v>
      </c>
      <c r="AT122" s="149" t="s">
        <v>72</v>
      </c>
      <c r="AU122" s="149" t="s">
        <v>77</v>
      </c>
      <c r="AY122" s="141" t="s">
        <v>107</v>
      </c>
      <c r="BK122" s="150">
        <f>SUM(BK123:BK131)</f>
        <v>0</v>
      </c>
    </row>
    <row r="123" spans="1:65" s="2" customFormat="1" ht="24" customHeight="1">
      <c r="A123" s="29"/>
      <c r="B123" s="153"/>
      <c r="C123" s="154" t="s">
        <v>77</v>
      </c>
      <c r="D123" s="154" t="s">
        <v>109</v>
      </c>
      <c r="E123" s="155" t="s">
        <v>110</v>
      </c>
      <c r="F123" s="156" t="s">
        <v>111</v>
      </c>
      <c r="G123" s="157" t="s">
        <v>112</v>
      </c>
      <c r="H123" s="158">
        <v>14.375</v>
      </c>
      <c r="I123" s="159"/>
      <c r="J123" s="160">
        <f t="shared" ref="J123:J131" si="0">ROUND(I123*H123,2)</f>
        <v>0</v>
      </c>
      <c r="K123" s="161"/>
      <c r="L123" s="30"/>
      <c r="M123" s="162" t="s">
        <v>1</v>
      </c>
      <c r="N123" s="163" t="s">
        <v>39</v>
      </c>
      <c r="O123" s="55"/>
      <c r="P123" s="164">
        <f t="shared" ref="P123:P131" si="1">O123*H123</f>
        <v>0</v>
      </c>
      <c r="Q123" s="164">
        <v>0</v>
      </c>
      <c r="R123" s="164">
        <f t="shared" ref="R123:R131" si="2">Q123*H123</f>
        <v>0</v>
      </c>
      <c r="S123" s="164">
        <v>0</v>
      </c>
      <c r="T123" s="165">
        <f t="shared" ref="T123:T131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6" t="s">
        <v>113</v>
      </c>
      <c r="AT123" s="166" t="s">
        <v>109</v>
      </c>
      <c r="AU123" s="166" t="s">
        <v>114</v>
      </c>
      <c r="AY123" s="14" t="s">
        <v>107</v>
      </c>
      <c r="BE123" s="167">
        <f t="shared" ref="BE123:BE131" si="4">IF(N123="základná",J123,0)</f>
        <v>0</v>
      </c>
      <c r="BF123" s="167">
        <f t="shared" ref="BF123:BF131" si="5">IF(N123="znížená",J123,0)</f>
        <v>0</v>
      </c>
      <c r="BG123" s="167">
        <f t="shared" ref="BG123:BG131" si="6">IF(N123="zákl. prenesená",J123,0)</f>
        <v>0</v>
      </c>
      <c r="BH123" s="167">
        <f t="shared" ref="BH123:BH131" si="7">IF(N123="zníž. prenesená",J123,0)</f>
        <v>0</v>
      </c>
      <c r="BI123" s="167">
        <f t="shared" ref="BI123:BI131" si="8">IF(N123="nulová",J123,0)</f>
        <v>0</v>
      </c>
      <c r="BJ123" s="14" t="s">
        <v>114</v>
      </c>
      <c r="BK123" s="167">
        <f t="shared" ref="BK123:BK131" si="9">ROUND(I123*H123,2)</f>
        <v>0</v>
      </c>
      <c r="BL123" s="14" t="s">
        <v>113</v>
      </c>
      <c r="BM123" s="166" t="s">
        <v>115</v>
      </c>
    </row>
    <row r="124" spans="1:65" s="2" customFormat="1" ht="24" customHeight="1">
      <c r="A124" s="29"/>
      <c r="B124" s="153"/>
      <c r="C124" s="154" t="s">
        <v>114</v>
      </c>
      <c r="D124" s="154" t="s">
        <v>109</v>
      </c>
      <c r="E124" s="155" t="s">
        <v>116</v>
      </c>
      <c r="F124" s="156" t="s">
        <v>117</v>
      </c>
      <c r="G124" s="157" t="s">
        <v>112</v>
      </c>
      <c r="H124" s="158">
        <v>14.375</v>
      </c>
      <c r="I124" s="159"/>
      <c r="J124" s="160">
        <f t="shared" si="0"/>
        <v>0</v>
      </c>
      <c r="K124" s="161"/>
      <c r="L124" s="30"/>
      <c r="M124" s="162" t="s">
        <v>1</v>
      </c>
      <c r="N124" s="163" t="s">
        <v>39</v>
      </c>
      <c r="O124" s="55"/>
      <c r="P124" s="164">
        <f t="shared" si="1"/>
        <v>0</v>
      </c>
      <c r="Q124" s="164">
        <v>0</v>
      </c>
      <c r="R124" s="164">
        <f t="shared" si="2"/>
        <v>0</v>
      </c>
      <c r="S124" s="164">
        <v>0</v>
      </c>
      <c r="T124" s="165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6" t="s">
        <v>113</v>
      </c>
      <c r="AT124" s="166" t="s">
        <v>109</v>
      </c>
      <c r="AU124" s="166" t="s">
        <v>114</v>
      </c>
      <c r="AY124" s="14" t="s">
        <v>107</v>
      </c>
      <c r="BE124" s="167">
        <f t="shared" si="4"/>
        <v>0</v>
      </c>
      <c r="BF124" s="167">
        <f t="shared" si="5"/>
        <v>0</v>
      </c>
      <c r="BG124" s="167">
        <f t="shared" si="6"/>
        <v>0</v>
      </c>
      <c r="BH124" s="167">
        <f t="shared" si="7"/>
        <v>0</v>
      </c>
      <c r="BI124" s="167">
        <f t="shared" si="8"/>
        <v>0</v>
      </c>
      <c r="BJ124" s="14" t="s">
        <v>114</v>
      </c>
      <c r="BK124" s="167">
        <f t="shared" si="9"/>
        <v>0</v>
      </c>
      <c r="BL124" s="14" t="s">
        <v>113</v>
      </c>
      <c r="BM124" s="166" t="s">
        <v>118</v>
      </c>
    </row>
    <row r="125" spans="1:65" s="2" customFormat="1" ht="24" customHeight="1">
      <c r="A125" s="29"/>
      <c r="B125" s="153"/>
      <c r="C125" s="154" t="s">
        <v>119</v>
      </c>
      <c r="D125" s="154" t="s">
        <v>109</v>
      </c>
      <c r="E125" s="155" t="s">
        <v>120</v>
      </c>
      <c r="F125" s="156" t="s">
        <v>121</v>
      </c>
      <c r="G125" s="157" t="s">
        <v>112</v>
      </c>
      <c r="H125" s="158">
        <v>14.574999999999999</v>
      </c>
      <c r="I125" s="159"/>
      <c r="J125" s="160">
        <f t="shared" si="0"/>
        <v>0</v>
      </c>
      <c r="K125" s="161"/>
      <c r="L125" s="30"/>
      <c r="M125" s="162" t="s">
        <v>1</v>
      </c>
      <c r="N125" s="163" t="s">
        <v>39</v>
      </c>
      <c r="O125" s="55"/>
      <c r="P125" s="164">
        <f t="shared" si="1"/>
        <v>0</v>
      </c>
      <c r="Q125" s="164">
        <v>0</v>
      </c>
      <c r="R125" s="164">
        <f t="shared" si="2"/>
        <v>0</v>
      </c>
      <c r="S125" s="164">
        <v>0</v>
      </c>
      <c r="T125" s="165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 t="s">
        <v>113</v>
      </c>
      <c r="AT125" s="166" t="s">
        <v>109</v>
      </c>
      <c r="AU125" s="166" t="s">
        <v>114</v>
      </c>
      <c r="AY125" s="14" t="s">
        <v>107</v>
      </c>
      <c r="BE125" s="167">
        <f t="shared" si="4"/>
        <v>0</v>
      </c>
      <c r="BF125" s="167">
        <f t="shared" si="5"/>
        <v>0</v>
      </c>
      <c r="BG125" s="167">
        <f t="shared" si="6"/>
        <v>0</v>
      </c>
      <c r="BH125" s="167">
        <f t="shared" si="7"/>
        <v>0</v>
      </c>
      <c r="BI125" s="167">
        <f t="shared" si="8"/>
        <v>0</v>
      </c>
      <c r="BJ125" s="14" t="s">
        <v>114</v>
      </c>
      <c r="BK125" s="167">
        <f t="shared" si="9"/>
        <v>0</v>
      </c>
      <c r="BL125" s="14" t="s">
        <v>113</v>
      </c>
      <c r="BM125" s="166" t="s">
        <v>122</v>
      </c>
    </row>
    <row r="126" spans="1:65" s="2" customFormat="1" ht="24" customHeight="1">
      <c r="A126" s="29"/>
      <c r="B126" s="153"/>
      <c r="C126" s="154" t="s">
        <v>113</v>
      </c>
      <c r="D126" s="154" t="s">
        <v>109</v>
      </c>
      <c r="E126" s="155" t="s">
        <v>123</v>
      </c>
      <c r="F126" s="156" t="s">
        <v>124</v>
      </c>
      <c r="G126" s="157" t="s">
        <v>112</v>
      </c>
      <c r="H126" s="158">
        <v>14.574999999999999</v>
      </c>
      <c r="I126" s="159"/>
      <c r="J126" s="160">
        <f t="shared" si="0"/>
        <v>0</v>
      </c>
      <c r="K126" s="161"/>
      <c r="L126" s="30"/>
      <c r="M126" s="162" t="s">
        <v>1</v>
      </c>
      <c r="N126" s="163" t="s">
        <v>39</v>
      </c>
      <c r="O126" s="55"/>
      <c r="P126" s="164">
        <f t="shared" si="1"/>
        <v>0</v>
      </c>
      <c r="Q126" s="164">
        <v>0</v>
      </c>
      <c r="R126" s="164">
        <f t="shared" si="2"/>
        <v>0</v>
      </c>
      <c r="S126" s="164">
        <v>0</v>
      </c>
      <c r="T126" s="165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113</v>
      </c>
      <c r="AT126" s="166" t="s">
        <v>109</v>
      </c>
      <c r="AU126" s="166" t="s">
        <v>114</v>
      </c>
      <c r="AY126" s="14" t="s">
        <v>107</v>
      </c>
      <c r="BE126" s="167">
        <f t="shared" si="4"/>
        <v>0</v>
      </c>
      <c r="BF126" s="167">
        <f t="shared" si="5"/>
        <v>0</v>
      </c>
      <c r="BG126" s="167">
        <f t="shared" si="6"/>
        <v>0</v>
      </c>
      <c r="BH126" s="167">
        <f t="shared" si="7"/>
        <v>0</v>
      </c>
      <c r="BI126" s="167">
        <f t="shared" si="8"/>
        <v>0</v>
      </c>
      <c r="BJ126" s="14" t="s">
        <v>114</v>
      </c>
      <c r="BK126" s="167">
        <f t="shared" si="9"/>
        <v>0</v>
      </c>
      <c r="BL126" s="14" t="s">
        <v>113</v>
      </c>
      <c r="BM126" s="166" t="s">
        <v>125</v>
      </c>
    </row>
    <row r="127" spans="1:65" s="2" customFormat="1" ht="24" customHeight="1">
      <c r="A127" s="29"/>
      <c r="B127" s="153"/>
      <c r="C127" s="154" t="s">
        <v>126</v>
      </c>
      <c r="D127" s="154" t="s">
        <v>109</v>
      </c>
      <c r="E127" s="155" t="s">
        <v>127</v>
      </c>
      <c r="F127" s="156" t="s">
        <v>128</v>
      </c>
      <c r="G127" s="157" t="s">
        <v>112</v>
      </c>
      <c r="H127" s="158">
        <v>17.29</v>
      </c>
      <c r="I127" s="159"/>
      <c r="J127" s="160">
        <f t="shared" si="0"/>
        <v>0</v>
      </c>
      <c r="K127" s="161"/>
      <c r="L127" s="30"/>
      <c r="M127" s="162" t="s">
        <v>1</v>
      </c>
      <c r="N127" s="163" t="s">
        <v>39</v>
      </c>
      <c r="O127" s="55"/>
      <c r="P127" s="164">
        <f t="shared" si="1"/>
        <v>0</v>
      </c>
      <c r="Q127" s="164">
        <v>0</v>
      </c>
      <c r="R127" s="164">
        <f t="shared" si="2"/>
        <v>0</v>
      </c>
      <c r="S127" s="164">
        <v>0</v>
      </c>
      <c r="T127" s="16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113</v>
      </c>
      <c r="AT127" s="166" t="s">
        <v>109</v>
      </c>
      <c r="AU127" s="166" t="s">
        <v>114</v>
      </c>
      <c r="AY127" s="14" t="s">
        <v>107</v>
      </c>
      <c r="BE127" s="167">
        <f t="shared" si="4"/>
        <v>0</v>
      </c>
      <c r="BF127" s="167">
        <f t="shared" si="5"/>
        <v>0</v>
      </c>
      <c r="BG127" s="167">
        <f t="shared" si="6"/>
        <v>0</v>
      </c>
      <c r="BH127" s="167">
        <f t="shared" si="7"/>
        <v>0</v>
      </c>
      <c r="BI127" s="167">
        <f t="shared" si="8"/>
        <v>0</v>
      </c>
      <c r="BJ127" s="14" t="s">
        <v>114</v>
      </c>
      <c r="BK127" s="167">
        <f t="shared" si="9"/>
        <v>0</v>
      </c>
      <c r="BL127" s="14" t="s">
        <v>113</v>
      </c>
      <c r="BM127" s="166" t="s">
        <v>129</v>
      </c>
    </row>
    <row r="128" spans="1:65" s="2" customFormat="1" ht="24" customHeight="1">
      <c r="A128" s="29"/>
      <c r="B128" s="153"/>
      <c r="C128" s="154" t="s">
        <v>130</v>
      </c>
      <c r="D128" s="154" t="s">
        <v>109</v>
      </c>
      <c r="E128" s="155" t="s">
        <v>131</v>
      </c>
      <c r="F128" s="156" t="s">
        <v>132</v>
      </c>
      <c r="G128" s="157" t="s">
        <v>112</v>
      </c>
      <c r="H128" s="158">
        <v>17.29</v>
      </c>
      <c r="I128" s="159"/>
      <c r="J128" s="160">
        <f t="shared" si="0"/>
        <v>0</v>
      </c>
      <c r="K128" s="161"/>
      <c r="L128" s="30"/>
      <c r="M128" s="162" t="s">
        <v>1</v>
      </c>
      <c r="N128" s="163" t="s">
        <v>39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</v>
      </c>
      <c r="T128" s="16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113</v>
      </c>
      <c r="AT128" s="166" t="s">
        <v>109</v>
      </c>
      <c r="AU128" s="166" t="s">
        <v>114</v>
      </c>
      <c r="AY128" s="14" t="s">
        <v>107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114</v>
      </c>
      <c r="BK128" s="167">
        <f t="shared" si="9"/>
        <v>0</v>
      </c>
      <c r="BL128" s="14" t="s">
        <v>113</v>
      </c>
      <c r="BM128" s="166" t="s">
        <v>133</v>
      </c>
    </row>
    <row r="129" spans="1:65" s="2" customFormat="1" ht="24" customHeight="1">
      <c r="A129" s="29"/>
      <c r="B129" s="153"/>
      <c r="C129" s="154" t="s">
        <v>134</v>
      </c>
      <c r="D129" s="154" t="s">
        <v>109</v>
      </c>
      <c r="E129" s="155" t="s">
        <v>135</v>
      </c>
      <c r="F129" s="156" t="s">
        <v>136</v>
      </c>
      <c r="G129" s="157" t="s">
        <v>112</v>
      </c>
      <c r="H129" s="158">
        <v>11.66</v>
      </c>
      <c r="I129" s="159"/>
      <c r="J129" s="160">
        <f t="shared" si="0"/>
        <v>0</v>
      </c>
      <c r="K129" s="161"/>
      <c r="L129" s="30"/>
      <c r="M129" s="162" t="s">
        <v>1</v>
      </c>
      <c r="N129" s="163" t="s">
        <v>39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</v>
      </c>
      <c r="T129" s="16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113</v>
      </c>
      <c r="AT129" s="166" t="s">
        <v>109</v>
      </c>
      <c r="AU129" s="166" t="s">
        <v>114</v>
      </c>
      <c r="AY129" s="14" t="s">
        <v>107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114</v>
      </c>
      <c r="BK129" s="167">
        <f t="shared" si="9"/>
        <v>0</v>
      </c>
      <c r="BL129" s="14" t="s">
        <v>113</v>
      </c>
      <c r="BM129" s="166" t="s">
        <v>137</v>
      </c>
    </row>
    <row r="130" spans="1:65" s="2" customFormat="1" ht="16.5" customHeight="1">
      <c r="A130" s="29"/>
      <c r="B130" s="153"/>
      <c r="C130" s="154" t="s">
        <v>138</v>
      </c>
      <c r="D130" s="154" t="s">
        <v>109</v>
      </c>
      <c r="E130" s="155" t="s">
        <v>139</v>
      </c>
      <c r="F130" s="156" t="s">
        <v>140</v>
      </c>
      <c r="G130" s="157" t="s">
        <v>141</v>
      </c>
      <c r="H130" s="158">
        <v>592</v>
      </c>
      <c r="I130" s="159"/>
      <c r="J130" s="160">
        <f t="shared" si="0"/>
        <v>0</v>
      </c>
      <c r="K130" s="161"/>
      <c r="L130" s="30"/>
      <c r="M130" s="162" t="s">
        <v>1</v>
      </c>
      <c r="N130" s="163" t="s">
        <v>39</v>
      </c>
      <c r="O130" s="55"/>
      <c r="P130" s="164">
        <f t="shared" si="1"/>
        <v>0</v>
      </c>
      <c r="Q130" s="164">
        <v>0</v>
      </c>
      <c r="R130" s="164">
        <f t="shared" si="2"/>
        <v>0</v>
      </c>
      <c r="S130" s="164">
        <v>0</v>
      </c>
      <c r="T130" s="16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113</v>
      </c>
      <c r="AT130" s="166" t="s">
        <v>109</v>
      </c>
      <c r="AU130" s="166" t="s">
        <v>114</v>
      </c>
      <c r="AY130" s="14" t="s">
        <v>107</v>
      </c>
      <c r="BE130" s="167">
        <f t="shared" si="4"/>
        <v>0</v>
      </c>
      <c r="BF130" s="167">
        <f t="shared" si="5"/>
        <v>0</v>
      </c>
      <c r="BG130" s="167">
        <f t="shared" si="6"/>
        <v>0</v>
      </c>
      <c r="BH130" s="167">
        <f t="shared" si="7"/>
        <v>0</v>
      </c>
      <c r="BI130" s="167">
        <f t="shared" si="8"/>
        <v>0</v>
      </c>
      <c r="BJ130" s="14" t="s">
        <v>114</v>
      </c>
      <c r="BK130" s="167">
        <f t="shared" si="9"/>
        <v>0</v>
      </c>
      <c r="BL130" s="14" t="s">
        <v>113</v>
      </c>
      <c r="BM130" s="166" t="s">
        <v>142</v>
      </c>
    </row>
    <row r="131" spans="1:65" s="2" customFormat="1" ht="24" customHeight="1">
      <c r="A131" s="29"/>
      <c r="B131" s="153"/>
      <c r="C131" s="154" t="s">
        <v>143</v>
      </c>
      <c r="D131" s="154" t="s">
        <v>109</v>
      </c>
      <c r="E131" s="155" t="s">
        <v>144</v>
      </c>
      <c r="F131" s="156" t="s">
        <v>145</v>
      </c>
      <c r="G131" s="157" t="s">
        <v>141</v>
      </c>
      <c r="H131" s="158">
        <v>592</v>
      </c>
      <c r="I131" s="159"/>
      <c r="J131" s="160">
        <f t="shared" si="0"/>
        <v>0</v>
      </c>
      <c r="K131" s="161"/>
      <c r="L131" s="30"/>
      <c r="M131" s="162" t="s">
        <v>1</v>
      </c>
      <c r="N131" s="163" t="s">
        <v>39</v>
      </c>
      <c r="O131" s="55"/>
      <c r="P131" s="164">
        <f t="shared" si="1"/>
        <v>0</v>
      </c>
      <c r="Q131" s="164">
        <v>0</v>
      </c>
      <c r="R131" s="164">
        <f t="shared" si="2"/>
        <v>0</v>
      </c>
      <c r="S131" s="164">
        <v>0</v>
      </c>
      <c r="T131" s="16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113</v>
      </c>
      <c r="AT131" s="166" t="s">
        <v>109</v>
      </c>
      <c r="AU131" s="166" t="s">
        <v>114</v>
      </c>
      <c r="AY131" s="14" t="s">
        <v>107</v>
      </c>
      <c r="BE131" s="167">
        <f t="shared" si="4"/>
        <v>0</v>
      </c>
      <c r="BF131" s="167">
        <f t="shared" si="5"/>
        <v>0</v>
      </c>
      <c r="BG131" s="167">
        <f t="shared" si="6"/>
        <v>0</v>
      </c>
      <c r="BH131" s="167">
        <f t="shared" si="7"/>
        <v>0</v>
      </c>
      <c r="BI131" s="167">
        <f t="shared" si="8"/>
        <v>0</v>
      </c>
      <c r="BJ131" s="14" t="s">
        <v>114</v>
      </c>
      <c r="BK131" s="167">
        <f t="shared" si="9"/>
        <v>0</v>
      </c>
      <c r="BL131" s="14" t="s">
        <v>113</v>
      </c>
      <c r="BM131" s="166" t="s">
        <v>146</v>
      </c>
    </row>
    <row r="132" spans="1:65" s="12" customFormat="1" ht="22.9" customHeight="1">
      <c r="B132" s="140"/>
      <c r="D132" s="141" t="s">
        <v>72</v>
      </c>
      <c r="E132" s="151" t="s">
        <v>114</v>
      </c>
      <c r="F132" s="151" t="s">
        <v>147</v>
      </c>
      <c r="I132" s="143"/>
      <c r="J132" s="152">
        <f>BK132</f>
        <v>0</v>
      </c>
      <c r="L132" s="140"/>
      <c r="M132" s="145"/>
      <c r="N132" s="146"/>
      <c r="O132" s="146"/>
      <c r="P132" s="147">
        <f>SUM(P133:P134)</f>
        <v>0</v>
      </c>
      <c r="Q132" s="146"/>
      <c r="R132" s="147">
        <f>SUM(R133:R134)</f>
        <v>31.172705000000001</v>
      </c>
      <c r="S132" s="146"/>
      <c r="T132" s="148">
        <f>SUM(T133:T134)</f>
        <v>0</v>
      </c>
      <c r="AR132" s="141" t="s">
        <v>77</v>
      </c>
      <c r="AT132" s="149" t="s">
        <v>72</v>
      </c>
      <c r="AU132" s="149" t="s">
        <v>77</v>
      </c>
      <c r="AY132" s="141" t="s">
        <v>107</v>
      </c>
      <c r="BK132" s="150">
        <f>SUM(BK133:BK134)</f>
        <v>0</v>
      </c>
    </row>
    <row r="133" spans="1:65" s="2" customFormat="1" ht="16.5" customHeight="1">
      <c r="A133" s="29"/>
      <c r="B133" s="153"/>
      <c r="C133" s="154" t="s">
        <v>148</v>
      </c>
      <c r="D133" s="154" t="s">
        <v>109</v>
      </c>
      <c r="E133" s="155" t="s">
        <v>149</v>
      </c>
      <c r="F133" s="156" t="s">
        <v>150</v>
      </c>
      <c r="G133" s="157" t="s">
        <v>112</v>
      </c>
      <c r="H133" s="158">
        <v>2.875</v>
      </c>
      <c r="I133" s="159"/>
      <c r="J133" s="160">
        <f>ROUND(I133*H133,2)</f>
        <v>0</v>
      </c>
      <c r="K133" s="161"/>
      <c r="L133" s="30"/>
      <c r="M133" s="162" t="s">
        <v>1</v>
      </c>
      <c r="N133" s="163" t="s">
        <v>39</v>
      </c>
      <c r="O133" s="55"/>
      <c r="P133" s="164">
        <f>O133*H133</f>
        <v>0</v>
      </c>
      <c r="Q133" s="164">
        <v>2.0663999999999998</v>
      </c>
      <c r="R133" s="164">
        <f>Q133*H133</f>
        <v>5.9408999999999992</v>
      </c>
      <c r="S133" s="164">
        <v>0</v>
      </c>
      <c r="T133" s="16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113</v>
      </c>
      <c r="AT133" s="166" t="s">
        <v>109</v>
      </c>
      <c r="AU133" s="166" t="s">
        <v>114</v>
      </c>
      <c r="AY133" s="14" t="s">
        <v>107</v>
      </c>
      <c r="BE133" s="167">
        <f>IF(N133="základná",J133,0)</f>
        <v>0</v>
      </c>
      <c r="BF133" s="167">
        <f>IF(N133="znížená",J133,0)</f>
        <v>0</v>
      </c>
      <c r="BG133" s="167">
        <f>IF(N133="zákl. prenesená",J133,0)</f>
        <v>0</v>
      </c>
      <c r="BH133" s="167">
        <f>IF(N133="zníž. prenesená",J133,0)</f>
        <v>0</v>
      </c>
      <c r="BI133" s="167">
        <f>IF(N133="nulová",J133,0)</f>
        <v>0</v>
      </c>
      <c r="BJ133" s="14" t="s">
        <v>114</v>
      </c>
      <c r="BK133" s="167">
        <f>ROUND(I133*H133,2)</f>
        <v>0</v>
      </c>
      <c r="BL133" s="14" t="s">
        <v>113</v>
      </c>
      <c r="BM133" s="166" t="s">
        <v>151</v>
      </c>
    </row>
    <row r="134" spans="1:65" s="2" customFormat="1" ht="16.5" customHeight="1">
      <c r="A134" s="29"/>
      <c r="B134" s="153"/>
      <c r="C134" s="154" t="s">
        <v>152</v>
      </c>
      <c r="D134" s="154" t="s">
        <v>109</v>
      </c>
      <c r="E134" s="155" t="s">
        <v>153</v>
      </c>
      <c r="F134" s="156" t="s">
        <v>154</v>
      </c>
      <c r="G134" s="157" t="s">
        <v>112</v>
      </c>
      <c r="H134" s="158">
        <v>11.5</v>
      </c>
      <c r="I134" s="159"/>
      <c r="J134" s="160">
        <f>ROUND(I134*H134,2)</f>
        <v>0</v>
      </c>
      <c r="K134" s="161"/>
      <c r="L134" s="30"/>
      <c r="M134" s="162" t="s">
        <v>1</v>
      </c>
      <c r="N134" s="163" t="s">
        <v>39</v>
      </c>
      <c r="O134" s="55"/>
      <c r="P134" s="164">
        <f>O134*H134</f>
        <v>0</v>
      </c>
      <c r="Q134" s="164">
        <v>2.19407</v>
      </c>
      <c r="R134" s="164">
        <f>Q134*H134</f>
        <v>25.231805000000001</v>
      </c>
      <c r="S134" s="164">
        <v>0</v>
      </c>
      <c r="T134" s="165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113</v>
      </c>
      <c r="AT134" s="166" t="s">
        <v>109</v>
      </c>
      <c r="AU134" s="166" t="s">
        <v>114</v>
      </c>
      <c r="AY134" s="14" t="s">
        <v>107</v>
      </c>
      <c r="BE134" s="167">
        <f>IF(N134="základná",J134,0)</f>
        <v>0</v>
      </c>
      <c r="BF134" s="167">
        <f>IF(N134="znížená",J134,0)</f>
        <v>0</v>
      </c>
      <c r="BG134" s="167">
        <f>IF(N134="zákl. prenesená",J134,0)</f>
        <v>0</v>
      </c>
      <c r="BH134" s="167">
        <f>IF(N134="zníž. prenesená",J134,0)</f>
        <v>0</v>
      </c>
      <c r="BI134" s="167">
        <f>IF(N134="nulová",J134,0)</f>
        <v>0</v>
      </c>
      <c r="BJ134" s="14" t="s">
        <v>114</v>
      </c>
      <c r="BK134" s="167">
        <f>ROUND(I134*H134,2)</f>
        <v>0</v>
      </c>
      <c r="BL134" s="14" t="s">
        <v>113</v>
      </c>
      <c r="BM134" s="166" t="s">
        <v>155</v>
      </c>
    </row>
    <row r="135" spans="1:65" s="12" customFormat="1" ht="22.9" customHeight="1">
      <c r="B135" s="140"/>
      <c r="D135" s="141" t="s">
        <v>72</v>
      </c>
      <c r="E135" s="151" t="s">
        <v>119</v>
      </c>
      <c r="F135" s="151" t="s">
        <v>156</v>
      </c>
      <c r="I135" s="143"/>
      <c r="J135" s="152">
        <f>BK135</f>
        <v>0</v>
      </c>
      <c r="L135" s="140"/>
      <c r="M135" s="145"/>
      <c r="N135" s="146"/>
      <c r="O135" s="146"/>
      <c r="P135" s="147">
        <f>SUM(P136:P140)</f>
        <v>0</v>
      </c>
      <c r="Q135" s="146"/>
      <c r="R135" s="147">
        <f>SUM(R136:R140)</f>
        <v>36.974460000000001</v>
      </c>
      <c r="S135" s="146"/>
      <c r="T135" s="148">
        <f>SUM(T136:T140)</f>
        <v>0</v>
      </c>
      <c r="AR135" s="141" t="s">
        <v>77</v>
      </c>
      <c r="AT135" s="149" t="s">
        <v>72</v>
      </c>
      <c r="AU135" s="149" t="s">
        <v>77</v>
      </c>
      <c r="AY135" s="141" t="s">
        <v>107</v>
      </c>
      <c r="BK135" s="150">
        <f>SUM(BK136:BK140)</f>
        <v>0</v>
      </c>
    </row>
    <row r="136" spans="1:65" s="2" customFormat="1" ht="24" customHeight="1">
      <c r="A136" s="29"/>
      <c r="B136" s="153"/>
      <c r="C136" s="154" t="s">
        <v>157</v>
      </c>
      <c r="D136" s="154" t="s">
        <v>109</v>
      </c>
      <c r="E136" s="155" t="s">
        <v>158</v>
      </c>
      <c r="F136" s="156" t="s">
        <v>159</v>
      </c>
      <c r="G136" s="157" t="s">
        <v>160</v>
      </c>
      <c r="H136" s="158">
        <v>115</v>
      </c>
      <c r="I136" s="159"/>
      <c r="J136" s="160">
        <f>ROUND(I136*H136,2)</f>
        <v>0</v>
      </c>
      <c r="K136" s="161"/>
      <c r="L136" s="30"/>
      <c r="M136" s="162" t="s">
        <v>1</v>
      </c>
      <c r="N136" s="163" t="s">
        <v>39</v>
      </c>
      <c r="O136" s="55"/>
      <c r="P136" s="164">
        <f>O136*H136</f>
        <v>0</v>
      </c>
      <c r="Q136" s="164">
        <v>0.10964</v>
      </c>
      <c r="R136" s="164">
        <f>Q136*H136</f>
        <v>12.608600000000001</v>
      </c>
      <c r="S136" s="164">
        <v>0</v>
      </c>
      <c r="T136" s="165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113</v>
      </c>
      <c r="AT136" s="166" t="s">
        <v>109</v>
      </c>
      <c r="AU136" s="166" t="s">
        <v>114</v>
      </c>
      <c r="AY136" s="14" t="s">
        <v>107</v>
      </c>
      <c r="BE136" s="167">
        <f>IF(N136="základná",J136,0)</f>
        <v>0</v>
      </c>
      <c r="BF136" s="167">
        <f>IF(N136="znížená",J136,0)</f>
        <v>0</v>
      </c>
      <c r="BG136" s="167">
        <f>IF(N136="zákl. prenesená",J136,0)</f>
        <v>0</v>
      </c>
      <c r="BH136" s="167">
        <f>IF(N136="zníž. prenesená",J136,0)</f>
        <v>0</v>
      </c>
      <c r="BI136" s="167">
        <f>IF(N136="nulová",J136,0)</f>
        <v>0</v>
      </c>
      <c r="BJ136" s="14" t="s">
        <v>114</v>
      </c>
      <c r="BK136" s="167">
        <f>ROUND(I136*H136,2)</f>
        <v>0</v>
      </c>
      <c r="BL136" s="14" t="s">
        <v>113</v>
      </c>
      <c r="BM136" s="166" t="s">
        <v>161</v>
      </c>
    </row>
    <row r="137" spans="1:65" s="2" customFormat="1" ht="16.5" customHeight="1">
      <c r="A137" s="29"/>
      <c r="B137" s="153"/>
      <c r="C137" s="168" t="s">
        <v>162</v>
      </c>
      <c r="D137" s="168" t="s">
        <v>163</v>
      </c>
      <c r="E137" s="169" t="s">
        <v>164</v>
      </c>
      <c r="F137" s="170" t="s">
        <v>254</v>
      </c>
      <c r="G137" s="171" t="s">
        <v>160</v>
      </c>
      <c r="H137" s="172">
        <v>115</v>
      </c>
      <c r="I137" s="173"/>
      <c r="J137" s="174">
        <f>ROUND(I137*H137,2)</f>
        <v>0</v>
      </c>
      <c r="K137" s="175"/>
      <c r="L137" s="176"/>
      <c r="M137" s="177" t="s">
        <v>1</v>
      </c>
      <c r="N137" s="178" t="s">
        <v>39</v>
      </c>
      <c r="O137" s="55"/>
      <c r="P137" s="164">
        <f>O137*H137</f>
        <v>0</v>
      </c>
      <c r="Q137" s="164">
        <v>2.3999999999999998E-3</v>
      </c>
      <c r="R137" s="164">
        <f>Q137*H137</f>
        <v>0.27599999999999997</v>
      </c>
      <c r="S137" s="164">
        <v>0</v>
      </c>
      <c r="T137" s="165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138</v>
      </c>
      <c r="AT137" s="166" t="s">
        <v>163</v>
      </c>
      <c r="AU137" s="166" t="s">
        <v>114</v>
      </c>
      <c r="AY137" s="14" t="s">
        <v>107</v>
      </c>
      <c r="BE137" s="167">
        <f>IF(N137="základná",J137,0)</f>
        <v>0</v>
      </c>
      <c r="BF137" s="167">
        <f>IF(N137="znížená",J137,0)</f>
        <v>0</v>
      </c>
      <c r="BG137" s="167">
        <f>IF(N137="zákl. prenesená",J137,0)</f>
        <v>0</v>
      </c>
      <c r="BH137" s="167">
        <f>IF(N137="zníž. prenesená",J137,0)</f>
        <v>0</v>
      </c>
      <c r="BI137" s="167">
        <f>IF(N137="nulová",J137,0)</f>
        <v>0</v>
      </c>
      <c r="BJ137" s="14" t="s">
        <v>114</v>
      </c>
      <c r="BK137" s="167">
        <f>ROUND(I137*H137,2)</f>
        <v>0</v>
      </c>
      <c r="BL137" s="14" t="s">
        <v>113</v>
      </c>
      <c r="BM137" s="166" t="s">
        <v>165</v>
      </c>
    </row>
    <row r="138" spans="1:65" s="2" customFormat="1" ht="16.5" customHeight="1">
      <c r="A138" s="29"/>
      <c r="B138" s="153"/>
      <c r="C138" s="154" t="s">
        <v>166</v>
      </c>
      <c r="D138" s="154" t="s">
        <v>109</v>
      </c>
      <c r="E138" s="155" t="s">
        <v>167</v>
      </c>
      <c r="F138" s="156" t="s">
        <v>168</v>
      </c>
      <c r="G138" s="157" t="s">
        <v>160</v>
      </c>
      <c r="H138" s="158">
        <v>117</v>
      </c>
      <c r="I138" s="159"/>
      <c r="J138" s="160">
        <f>ROUND(I138*H138,2)</f>
        <v>0</v>
      </c>
      <c r="K138" s="161"/>
      <c r="L138" s="30"/>
      <c r="M138" s="162" t="s">
        <v>1</v>
      </c>
      <c r="N138" s="163" t="s">
        <v>39</v>
      </c>
      <c r="O138" s="55"/>
      <c r="P138" s="164">
        <f>O138*H138</f>
        <v>0</v>
      </c>
      <c r="Q138" s="164">
        <v>0.10958</v>
      </c>
      <c r="R138" s="164">
        <f>Q138*H138</f>
        <v>12.82086</v>
      </c>
      <c r="S138" s="164">
        <v>0</v>
      </c>
      <c r="T138" s="165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113</v>
      </c>
      <c r="AT138" s="166" t="s">
        <v>109</v>
      </c>
      <c r="AU138" s="166" t="s">
        <v>114</v>
      </c>
      <c r="AY138" s="14" t="s">
        <v>107</v>
      </c>
      <c r="BE138" s="167">
        <f>IF(N138="základná",J138,0)</f>
        <v>0</v>
      </c>
      <c r="BF138" s="167">
        <f>IF(N138="znížená",J138,0)</f>
        <v>0</v>
      </c>
      <c r="BG138" s="167">
        <f>IF(N138="zákl. prenesená",J138,0)</f>
        <v>0</v>
      </c>
      <c r="BH138" s="167">
        <f>IF(N138="zníž. prenesená",J138,0)</f>
        <v>0</v>
      </c>
      <c r="BI138" s="167">
        <f>IF(N138="nulová",J138,0)</f>
        <v>0</v>
      </c>
      <c r="BJ138" s="14" t="s">
        <v>114</v>
      </c>
      <c r="BK138" s="167">
        <f>ROUND(I138*H138,2)</f>
        <v>0</v>
      </c>
      <c r="BL138" s="14" t="s">
        <v>113</v>
      </c>
      <c r="BM138" s="166" t="s">
        <v>169</v>
      </c>
    </row>
    <row r="139" spans="1:65" s="2" customFormat="1" ht="24" customHeight="1">
      <c r="A139" s="29"/>
      <c r="B139" s="153"/>
      <c r="C139" s="168" t="s">
        <v>170</v>
      </c>
      <c r="D139" s="168" t="s">
        <v>163</v>
      </c>
      <c r="E139" s="169" t="s">
        <v>171</v>
      </c>
      <c r="F139" s="170" t="s">
        <v>172</v>
      </c>
      <c r="G139" s="171" t="s">
        <v>160</v>
      </c>
      <c r="H139" s="172">
        <v>117</v>
      </c>
      <c r="I139" s="173"/>
      <c r="J139" s="174">
        <f>ROUND(I139*H139,2)</f>
        <v>0</v>
      </c>
      <c r="K139" s="175"/>
      <c r="L139" s="176"/>
      <c r="M139" s="177" t="s">
        <v>1</v>
      </c>
      <c r="N139" s="178" t="s">
        <v>39</v>
      </c>
      <c r="O139" s="55"/>
      <c r="P139" s="164">
        <f>O139*H139</f>
        <v>0</v>
      </c>
      <c r="Q139" s="164">
        <v>5.7000000000000002E-2</v>
      </c>
      <c r="R139" s="164">
        <f>Q139*H139</f>
        <v>6.6690000000000005</v>
      </c>
      <c r="S139" s="164">
        <v>0</v>
      </c>
      <c r="T139" s="16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138</v>
      </c>
      <c r="AT139" s="166" t="s">
        <v>163</v>
      </c>
      <c r="AU139" s="166" t="s">
        <v>114</v>
      </c>
      <c r="AY139" s="14" t="s">
        <v>107</v>
      </c>
      <c r="BE139" s="167">
        <f>IF(N139="základná",J139,0)</f>
        <v>0</v>
      </c>
      <c r="BF139" s="167">
        <f>IF(N139="znížená",J139,0)</f>
        <v>0</v>
      </c>
      <c r="BG139" s="167">
        <f>IF(N139="zákl. prenesená",J139,0)</f>
        <v>0</v>
      </c>
      <c r="BH139" s="167">
        <f>IF(N139="zníž. prenesená",J139,0)</f>
        <v>0</v>
      </c>
      <c r="BI139" s="167">
        <f>IF(N139="nulová",J139,0)</f>
        <v>0</v>
      </c>
      <c r="BJ139" s="14" t="s">
        <v>114</v>
      </c>
      <c r="BK139" s="167">
        <f>ROUND(I139*H139,2)</f>
        <v>0</v>
      </c>
      <c r="BL139" s="14" t="s">
        <v>113</v>
      </c>
      <c r="BM139" s="166" t="s">
        <v>173</v>
      </c>
    </row>
    <row r="140" spans="1:65" s="2" customFormat="1" ht="16.5" customHeight="1">
      <c r="A140" s="29"/>
      <c r="B140" s="153"/>
      <c r="C140" s="168" t="s">
        <v>174</v>
      </c>
      <c r="D140" s="168" t="s">
        <v>163</v>
      </c>
      <c r="E140" s="169" t="s">
        <v>175</v>
      </c>
      <c r="F140" s="170" t="s">
        <v>176</v>
      </c>
      <c r="G140" s="171" t="s">
        <v>160</v>
      </c>
      <c r="H140" s="172">
        <v>115</v>
      </c>
      <c r="I140" s="173"/>
      <c r="J140" s="174">
        <f>ROUND(I140*H140,2)</f>
        <v>0</v>
      </c>
      <c r="K140" s="175"/>
      <c r="L140" s="176"/>
      <c r="M140" s="177" t="s">
        <v>1</v>
      </c>
      <c r="N140" s="178" t="s">
        <v>39</v>
      </c>
      <c r="O140" s="55"/>
      <c r="P140" s="164">
        <f>O140*H140</f>
        <v>0</v>
      </c>
      <c r="Q140" s="164">
        <v>0.04</v>
      </c>
      <c r="R140" s="164">
        <f>Q140*H140</f>
        <v>4.6000000000000005</v>
      </c>
      <c r="S140" s="164">
        <v>0</v>
      </c>
      <c r="T140" s="165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138</v>
      </c>
      <c r="AT140" s="166" t="s">
        <v>163</v>
      </c>
      <c r="AU140" s="166" t="s">
        <v>114</v>
      </c>
      <c r="AY140" s="14" t="s">
        <v>107</v>
      </c>
      <c r="BE140" s="167">
        <f>IF(N140="základná",J140,0)</f>
        <v>0</v>
      </c>
      <c r="BF140" s="167">
        <f>IF(N140="znížená",J140,0)</f>
        <v>0</v>
      </c>
      <c r="BG140" s="167">
        <f>IF(N140="zákl. prenesená",J140,0)</f>
        <v>0</v>
      </c>
      <c r="BH140" s="167">
        <f>IF(N140="zníž. prenesená",J140,0)</f>
        <v>0</v>
      </c>
      <c r="BI140" s="167">
        <f>IF(N140="nulová",J140,0)</f>
        <v>0</v>
      </c>
      <c r="BJ140" s="14" t="s">
        <v>114</v>
      </c>
      <c r="BK140" s="167">
        <f>ROUND(I140*H140,2)</f>
        <v>0</v>
      </c>
      <c r="BL140" s="14" t="s">
        <v>113</v>
      </c>
      <c r="BM140" s="166" t="s">
        <v>177</v>
      </c>
    </row>
    <row r="141" spans="1:65" s="12" customFormat="1" ht="22.9" customHeight="1">
      <c r="B141" s="140"/>
      <c r="D141" s="141" t="s">
        <v>72</v>
      </c>
      <c r="E141" s="151" t="s">
        <v>143</v>
      </c>
      <c r="F141" s="151" t="s">
        <v>178</v>
      </c>
      <c r="I141" s="143"/>
      <c r="J141" s="152">
        <f>BK141</f>
        <v>0</v>
      </c>
      <c r="L141" s="140"/>
      <c r="M141" s="145"/>
      <c r="N141" s="146"/>
      <c r="O141" s="146"/>
      <c r="P141" s="147">
        <f>SUM(P142:P148)</f>
        <v>0</v>
      </c>
      <c r="Q141" s="146"/>
      <c r="R141" s="147">
        <f>SUM(R142:R148)</f>
        <v>0</v>
      </c>
      <c r="S141" s="146"/>
      <c r="T141" s="148">
        <f>SUM(T142:T148)</f>
        <v>87.971399999999988</v>
      </c>
      <c r="AR141" s="141" t="s">
        <v>77</v>
      </c>
      <c r="AT141" s="149" t="s">
        <v>72</v>
      </c>
      <c r="AU141" s="149" t="s">
        <v>77</v>
      </c>
      <c r="AY141" s="141" t="s">
        <v>107</v>
      </c>
      <c r="BK141" s="150">
        <f>SUM(BK142:BK148)</f>
        <v>0</v>
      </c>
    </row>
    <row r="142" spans="1:65" s="2" customFormat="1" ht="36" customHeight="1">
      <c r="A142" s="29"/>
      <c r="B142" s="153"/>
      <c r="C142" s="154" t="s">
        <v>179</v>
      </c>
      <c r="D142" s="154" t="s">
        <v>109</v>
      </c>
      <c r="E142" s="155" t="s">
        <v>180</v>
      </c>
      <c r="F142" s="156" t="s">
        <v>181</v>
      </c>
      <c r="G142" s="157" t="s">
        <v>112</v>
      </c>
      <c r="H142" s="158">
        <v>35.64</v>
      </c>
      <c r="I142" s="159"/>
      <c r="J142" s="160">
        <f t="shared" ref="J142:J148" si="10">ROUND(I142*H142,2)</f>
        <v>0</v>
      </c>
      <c r="K142" s="161"/>
      <c r="L142" s="30"/>
      <c r="M142" s="162" t="s">
        <v>1</v>
      </c>
      <c r="N142" s="163" t="s">
        <v>39</v>
      </c>
      <c r="O142" s="55"/>
      <c r="P142" s="164">
        <f t="shared" ref="P142:P148" si="11">O142*H142</f>
        <v>0</v>
      </c>
      <c r="Q142" s="164">
        <v>0</v>
      </c>
      <c r="R142" s="164">
        <f t="shared" ref="R142:R148" si="12">Q142*H142</f>
        <v>0</v>
      </c>
      <c r="S142" s="164">
        <v>2.3849999999999998</v>
      </c>
      <c r="T142" s="165">
        <f t="shared" ref="T142:T148" si="13">S142*H142</f>
        <v>85.00139999999999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113</v>
      </c>
      <c r="AT142" s="166" t="s">
        <v>109</v>
      </c>
      <c r="AU142" s="166" t="s">
        <v>114</v>
      </c>
      <c r="AY142" s="14" t="s">
        <v>107</v>
      </c>
      <c r="BE142" s="167">
        <f t="shared" ref="BE142:BE148" si="14">IF(N142="základná",J142,0)</f>
        <v>0</v>
      </c>
      <c r="BF142" s="167">
        <f t="shared" ref="BF142:BF148" si="15">IF(N142="znížená",J142,0)</f>
        <v>0</v>
      </c>
      <c r="BG142" s="167">
        <f t="shared" ref="BG142:BG148" si="16">IF(N142="zákl. prenesená",J142,0)</f>
        <v>0</v>
      </c>
      <c r="BH142" s="167">
        <f t="shared" ref="BH142:BH148" si="17">IF(N142="zníž. prenesená",J142,0)</f>
        <v>0</v>
      </c>
      <c r="BI142" s="167">
        <f t="shared" ref="BI142:BI148" si="18">IF(N142="nulová",J142,0)</f>
        <v>0</v>
      </c>
      <c r="BJ142" s="14" t="s">
        <v>114</v>
      </c>
      <c r="BK142" s="167">
        <f t="shared" ref="BK142:BK148" si="19">ROUND(I142*H142,2)</f>
        <v>0</v>
      </c>
      <c r="BL142" s="14" t="s">
        <v>113</v>
      </c>
      <c r="BM142" s="166" t="s">
        <v>182</v>
      </c>
    </row>
    <row r="143" spans="1:65" s="2" customFormat="1" ht="24" customHeight="1">
      <c r="A143" s="29"/>
      <c r="B143" s="153"/>
      <c r="C143" s="154" t="s">
        <v>183</v>
      </c>
      <c r="D143" s="154" t="s">
        <v>109</v>
      </c>
      <c r="E143" s="155" t="s">
        <v>184</v>
      </c>
      <c r="F143" s="156" t="s">
        <v>185</v>
      </c>
      <c r="G143" s="157" t="s">
        <v>186</v>
      </c>
      <c r="H143" s="158">
        <v>297</v>
      </c>
      <c r="I143" s="159"/>
      <c r="J143" s="160">
        <f t="shared" si="10"/>
        <v>0</v>
      </c>
      <c r="K143" s="161"/>
      <c r="L143" s="30"/>
      <c r="M143" s="162" t="s">
        <v>1</v>
      </c>
      <c r="N143" s="163" t="s">
        <v>39</v>
      </c>
      <c r="O143" s="55"/>
      <c r="P143" s="164">
        <f t="shared" si="11"/>
        <v>0</v>
      </c>
      <c r="Q143" s="164">
        <v>0</v>
      </c>
      <c r="R143" s="164">
        <f t="shared" si="12"/>
        <v>0</v>
      </c>
      <c r="S143" s="164">
        <v>0.01</v>
      </c>
      <c r="T143" s="165">
        <f t="shared" si="13"/>
        <v>2.97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113</v>
      </c>
      <c r="AT143" s="166" t="s">
        <v>109</v>
      </c>
      <c r="AU143" s="166" t="s">
        <v>114</v>
      </c>
      <c r="AY143" s="14" t="s">
        <v>107</v>
      </c>
      <c r="BE143" s="167">
        <f t="shared" si="14"/>
        <v>0</v>
      </c>
      <c r="BF143" s="167">
        <f t="shared" si="15"/>
        <v>0</v>
      </c>
      <c r="BG143" s="167">
        <f t="shared" si="16"/>
        <v>0</v>
      </c>
      <c r="BH143" s="167">
        <f t="shared" si="17"/>
        <v>0</v>
      </c>
      <c r="BI143" s="167">
        <f t="shared" si="18"/>
        <v>0</v>
      </c>
      <c r="BJ143" s="14" t="s">
        <v>114</v>
      </c>
      <c r="BK143" s="167">
        <f t="shared" si="19"/>
        <v>0</v>
      </c>
      <c r="BL143" s="14" t="s">
        <v>113</v>
      </c>
      <c r="BM143" s="166" t="s">
        <v>187</v>
      </c>
    </row>
    <row r="144" spans="1:65" s="2" customFormat="1" ht="16.5" customHeight="1">
      <c r="A144" s="29"/>
      <c r="B144" s="153"/>
      <c r="C144" s="154" t="s">
        <v>188</v>
      </c>
      <c r="D144" s="154" t="s">
        <v>109</v>
      </c>
      <c r="E144" s="155" t="s">
        <v>189</v>
      </c>
      <c r="F144" s="156" t="s">
        <v>190</v>
      </c>
      <c r="G144" s="157" t="s">
        <v>191</v>
      </c>
      <c r="H144" s="158">
        <v>87.971000000000004</v>
      </c>
      <c r="I144" s="159"/>
      <c r="J144" s="160">
        <f t="shared" si="10"/>
        <v>0</v>
      </c>
      <c r="K144" s="161"/>
      <c r="L144" s="30"/>
      <c r="M144" s="162" t="s">
        <v>1</v>
      </c>
      <c r="N144" s="163" t="s">
        <v>39</v>
      </c>
      <c r="O144" s="55"/>
      <c r="P144" s="164">
        <f t="shared" si="11"/>
        <v>0</v>
      </c>
      <c r="Q144" s="164">
        <v>0</v>
      </c>
      <c r="R144" s="164">
        <f t="shared" si="12"/>
        <v>0</v>
      </c>
      <c r="S144" s="164">
        <v>0</v>
      </c>
      <c r="T144" s="16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113</v>
      </c>
      <c r="AT144" s="166" t="s">
        <v>109</v>
      </c>
      <c r="AU144" s="166" t="s">
        <v>114</v>
      </c>
      <c r="AY144" s="14" t="s">
        <v>107</v>
      </c>
      <c r="BE144" s="167">
        <f t="shared" si="14"/>
        <v>0</v>
      </c>
      <c r="BF144" s="167">
        <f t="shared" si="15"/>
        <v>0</v>
      </c>
      <c r="BG144" s="167">
        <f t="shared" si="16"/>
        <v>0</v>
      </c>
      <c r="BH144" s="167">
        <f t="shared" si="17"/>
        <v>0</v>
      </c>
      <c r="BI144" s="167">
        <f t="shared" si="18"/>
        <v>0</v>
      </c>
      <c r="BJ144" s="14" t="s">
        <v>114</v>
      </c>
      <c r="BK144" s="167">
        <f t="shared" si="19"/>
        <v>0</v>
      </c>
      <c r="BL144" s="14" t="s">
        <v>113</v>
      </c>
      <c r="BM144" s="166" t="s">
        <v>192</v>
      </c>
    </row>
    <row r="145" spans="1:65" s="2" customFormat="1" ht="24" customHeight="1">
      <c r="A145" s="29"/>
      <c r="B145" s="153"/>
      <c r="C145" s="154" t="s">
        <v>7</v>
      </c>
      <c r="D145" s="154" t="s">
        <v>109</v>
      </c>
      <c r="E145" s="155" t="s">
        <v>193</v>
      </c>
      <c r="F145" s="156" t="s">
        <v>194</v>
      </c>
      <c r="G145" s="157" t="s">
        <v>191</v>
      </c>
      <c r="H145" s="158">
        <v>791.73900000000003</v>
      </c>
      <c r="I145" s="159"/>
      <c r="J145" s="160">
        <f t="shared" si="10"/>
        <v>0</v>
      </c>
      <c r="K145" s="161"/>
      <c r="L145" s="30"/>
      <c r="M145" s="162" t="s">
        <v>1</v>
      </c>
      <c r="N145" s="163" t="s">
        <v>39</v>
      </c>
      <c r="O145" s="55"/>
      <c r="P145" s="164">
        <f t="shared" si="11"/>
        <v>0</v>
      </c>
      <c r="Q145" s="164">
        <v>0</v>
      </c>
      <c r="R145" s="164">
        <f t="shared" si="12"/>
        <v>0</v>
      </c>
      <c r="S145" s="164">
        <v>0</v>
      </c>
      <c r="T145" s="16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113</v>
      </c>
      <c r="AT145" s="166" t="s">
        <v>109</v>
      </c>
      <c r="AU145" s="166" t="s">
        <v>114</v>
      </c>
      <c r="AY145" s="14" t="s">
        <v>107</v>
      </c>
      <c r="BE145" s="167">
        <f t="shared" si="14"/>
        <v>0</v>
      </c>
      <c r="BF145" s="167">
        <f t="shared" si="15"/>
        <v>0</v>
      </c>
      <c r="BG145" s="167">
        <f t="shared" si="16"/>
        <v>0</v>
      </c>
      <c r="BH145" s="167">
        <f t="shared" si="17"/>
        <v>0</v>
      </c>
      <c r="BI145" s="167">
        <f t="shared" si="18"/>
        <v>0</v>
      </c>
      <c r="BJ145" s="14" t="s">
        <v>114</v>
      </c>
      <c r="BK145" s="167">
        <f t="shared" si="19"/>
        <v>0</v>
      </c>
      <c r="BL145" s="14" t="s">
        <v>113</v>
      </c>
      <c r="BM145" s="166" t="s">
        <v>195</v>
      </c>
    </row>
    <row r="146" spans="1:65" s="2" customFormat="1" ht="24" customHeight="1">
      <c r="A146" s="29"/>
      <c r="B146" s="153"/>
      <c r="C146" s="154" t="s">
        <v>196</v>
      </c>
      <c r="D146" s="154" t="s">
        <v>109</v>
      </c>
      <c r="E146" s="155" t="s">
        <v>197</v>
      </c>
      <c r="F146" s="156" t="s">
        <v>198</v>
      </c>
      <c r="G146" s="157" t="s">
        <v>191</v>
      </c>
      <c r="H146" s="158">
        <v>87.971000000000004</v>
      </c>
      <c r="I146" s="159"/>
      <c r="J146" s="160">
        <f t="shared" si="10"/>
        <v>0</v>
      </c>
      <c r="K146" s="161"/>
      <c r="L146" s="30"/>
      <c r="M146" s="162" t="s">
        <v>1</v>
      </c>
      <c r="N146" s="163" t="s">
        <v>39</v>
      </c>
      <c r="O146" s="55"/>
      <c r="P146" s="164">
        <f t="shared" si="11"/>
        <v>0</v>
      </c>
      <c r="Q146" s="164">
        <v>0</v>
      </c>
      <c r="R146" s="164">
        <f t="shared" si="12"/>
        <v>0</v>
      </c>
      <c r="S146" s="164">
        <v>0</v>
      </c>
      <c r="T146" s="16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113</v>
      </c>
      <c r="AT146" s="166" t="s">
        <v>109</v>
      </c>
      <c r="AU146" s="166" t="s">
        <v>114</v>
      </c>
      <c r="AY146" s="14" t="s">
        <v>107</v>
      </c>
      <c r="BE146" s="167">
        <f t="shared" si="14"/>
        <v>0</v>
      </c>
      <c r="BF146" s="167">
        <f t="shared" si="15"/>
        <v>0</v>
      </c>
      <c r="BG146" s="167">
        <f t="shared" si="16"/>
        <v>0</v>
      </c>
      <c r="BH146" s="167">
        <f t="shared" si="17"/>
        <v>0</v>
      </c>
      <c r="BI146" s="167">
        <f t="shared" si="18"/>
        <v>0</v>
      </c>
      <c r="BJ146" s="14" t="s">
        <v>114</v>
      </c>
      <c r="BK146" s="167">
        <f t="shared" si="19"/>
        <v>0</v>
      </c>
      <c r="BL146" s="14" t="s">
        <v>113</v>
      </c>
      <c r="BM146" s="166" t="s">
        <v>199</v>
      </c>
    </row>
    <row r="147" spans="1:65" s="2" customFormat="1" ht="24" customHeight="1">
      <c r="A147" s="29"/>
      <c r="B147" s="153"/>
      <c r="C147" s="154" t="s">
        <v>200</v>
      </c>
      <c r="D147" s="154" t="s">
        <v>109</v>
      </c>
      <c r="E147" s="155" t="s">
        <v>201</v>
      </c>
      <c r="F147" s="156" t="s">
        <v>202</v>
      </c>
      <c r="G147" s="157" t="s">
        <v>191</v>
      </c>
      <c r="H147" s="158">
        <v>175.94200000000001</v>
      </c>
      <c r="I147" s="159"/>
      <c r="J147" s="160">
        <f t="shared" si="10"/>
        <v>0</v>
      </c>
      <c r="K147" s="161"/>
      <c r="L147" s="30"/>
      <c r="M147" s="162" t="s">
        <v>1</v>
      </c>
      <c r="N147" s="163" t="s">
        <v>39</v>
      </c>
      <c r="O147" s="55"/>
      <c r="P147" s="164">
        <f t="shared" si="11"/>
        <v>0</v>
      </c>
      <c r="Q147" s="164">
        <v>0</v>
      </c>
      <c r="R147" s="164">
        <f t="shared" si="12"/>
        <v>0</v>
      </c>
      <c r="S147" s="164">
        <v>0</v>
      </c>
      <c r="T147" s="16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113</v>
      </c>
      <c r="AT147" s="166" t="s">
        <v>109</v>
      </c>
      <c r="AU147" s="166" t="s">
        <v>114</v>
      </c>
      <c r="AY147" s="14" t="s">
        <v>107</v>
      </c>
      <c r="BE147" s="167">
        <f t="shared" si="14"/>
        <v>0</v>
      </c>
      <c r="BF147" s="167">
        <f t="shared" si="15"/>
        <v>0</v>
      </c>
      <c r="BG147" s="167">
        <f t="shared" si="16"/>
        <v>0</v>
      </c>
      <c r="BH147" s="167">
        <f t="shared" si="17"/>
        <v>0</v>
      </c>
      <c r="BI147" s="167">
        <f t="shared" si="18"/>
        <v>0</v>
      </c>
      <c r="BJ147" s="14" t="s">
        <v>114</v>
      </c>
      <c r="BK147" s="167">
        <f t="shared" si="19"/>
        <v>0</v>
      </c>
      <c r="BL147" s="14" t="s">
        <v>113</v>
      </c>
      <c r="BM147" s="166" t="s">
        <v>203</v>
      </c>
    </row>
    <row r="148" spans="1:65" s="2" customFormat="1" ht="24" customHeight="1">
      <c r="A148" s="29"/>
      <c r="B148" s="153"/>
      <c r="C148" s="154" t="s">
        <v>204</v>
      </c>
      <c r="D148" s="154" t="s">
        <v>109</v>
      </c>
      <c r="E148" s="155" t="s">
        <v>205</v>
      </c>
      <c r="F148" s="156" t="s">
        <v>206</v>
      </c>
      <c r="G148" s="157" t="s">
        <v>191</v>
      </c>
      <c r="H148" s="158">
        <v>87.971000000000004</v>
      </c>
      <c r="I148" s="159"/>
      <c r="J148" s="160">
        <f t="shared" si="10"/>
        <v>0</v>
      </c>
      <c r="K148" s="161"/>
      <c r="L148" s="30"/>
      <c r="M148" s="162" t="s">
        <v>1</v>
      </c>
      <c r="N148" s="163" t="s">
        <v>39</v>
      </c>
      <c r="O148" s="55"/>
      <c r="P148" s="164">
        <f t="shared" si="11"/>
        <v>0</v>
      </c>
      <c r="Q148" s="164">
        <v>0</v>
      </c>
      <c r="R148" s="164">
        <f t="shared" si="12"/>
        <v>0</v>
      </c>
      <c r="S148" s="164">
        <v>0</v>
      </c>
      <c r="T148" s="16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113</v>
      </c>
      <c r="AT148" s="166" t="s">
        <v>109</v>
      </c>
      <c r="AU148" s="166" t="s">
        <v>114</v>
      </c>
      <c r="AY148" s="14" t="s">
        <v>107</v>
      </c>
      <c r="BE148" s="167">
        <f t="shared" si="14"/>
        <v>0</v>
      </c>
      <c r="BF148" s="167">
        <f t="shared" si="15"/>
        <v>0</v>
      </c>
      <c r="BG148" s="167">
        <f t="shared" si="16"/>
        <v>0</v>
      </c>
      <c r="BH148" s="167">
        <f t="shared" si="17"/>
        <v>0</v>
      </c>
      <c r="BI148" s="167">
        <f t="shared" si="18"/>
        <v>0</v>
      </c>
      <c r="BJ148" s="14" t="s">
        <v>114</v>
      </c>
      <c r="BK148" s="167">
        <f t="shared" si="19"/>
        <v>0</v>
      </c>
      <c r="BL148" s="14" t="s">
        <v>113</v>
      </c>
      <c r="BM148" s="166" t="s">
        <v>207</v>
      </c>
    </row>
    <row r="149" spans="1:65" s="12" customFormat="1" ht="22.9" customHeight="1">
      <c r="B149" s="140"/>
      <c r="D149" s="141" t="s">
        <v>72</v>
      </c>
      <c r="E149" s="151" t="s">
        <v>208</v>
      </c>
      <c r="F149" s="151" t="s">
        <v>209</v>
      </c>
      <c r="I149" s="143"/>
      <c r="J149" s="152">
        <f>BK149</f>
        <v>0</v>
      </c>
      <c r="L149" s="140"/>
      <c r="M149" s="145"/>
      <c r="N149" s="146"/>
      <c r="O149" s="146"/>
      <c r="P149" s="147">
        <f>SUM(P150:P151)</f>
        <v>0</v>
      </c>
      <c r="Q149" s="146"/>
      <c r="R149" s="147">
        <f>SUM(R150:R151)</f>
        <v>0</v>
      </c>
      <c r="S149" s="146"/>
      <c r="T149" s="148">
        <f>SUM(T150:T151)</f>
        <v>0</v>
      </c>
      <c r="AR149" s="141" t="s">
        <v>77</v>
      </c>
      <c r="AT149" s="149" t="s">
        <v>72</v>
      </c>
      <c r="AU149" s="149" t="s">
        <v>77</v>
      </c>
      <c r="AY149" s="141" t="s">
        <v>107</v>
      </c>
      <c r="BK149" s="150">
        <f>SUM(BK150:BK151)</f>
        <v>0</v>
      </c>
    </row>
    <row r="150" spans="1:65" s="2" customFormat="1" ht="16.5" customHeight="1">
      <c r="A150" s="29"/>
      <c r="B150" s="153"/>
      <c r="C150" s="154" t="s">
        <v>210</v>
      </c>
      <c r="D150" s="154" t="s">
        <v>109</v>
      </c>
      <c r="E150" s="155" t="s">
        <v>211</v>
      </c>
      <c r="F150" s="156" t="s">
        <v>212</v>
      </c>
      <c r="G150" s="157" t="s">
        <v>191</v>
      </c>
      <c r="H150" s="158">
        <v>9.9689999999999994</v>
      </c>
      <c r="I150" s="159"/>
      <c r="J150" s="160">
        <f>ROUND(I150*H150,2)</f>
        <v>0</v>
      </c>
      <c r="K150" s="161"/>
      <c r="L150" s="30"/>
      <c r="M150" s="162" t="s">
        <v>1</v>
      </c>
      <c r="N150" s="163" t="s">
        <v>39</v>
      </c>
      <c r="O150" s="55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113</v>
      </c>
      <c r="AT150" s="166" t="s">
        <v>109</v>
      </c>
      <c r="AU150" s="166" t="s">
        <v>114</v>
      </c>
      <c r="AY150" s="14" t="s">
        <v>107</v>
      </c>
      <c r="BE150" s="167">
        <f>IF(N150="základná",J150,0)</f>
        <v>0</v>
      </c>
      <c r="BF150" s="167">
        <f>IF(N150="znížená",J150,0)</f>
        <v>0</v>
      </c>
      <c r="BG150" s="167">
        <f>IF(N150="zákl. prenesená",J150,0)</f>
        <v>0</v>
      </c>
      <c r="BH150" s="167">
        <f>IF(N150="zníž. prenesená",J150,0)</f>
        <v>0</v>
      </c>
      <c r="BI150" s="167">
        <f>IF(N150="nulová",J150,0)</f>
        <v>0</v>
      </c>
      <c r="BJ150" s="14" t="s">
        <v>114</v>
      </c>
      <c r="BK150" s="167">
        <f>ROUND(I150*H150,2)</f>
        <v>0</v>
      </c>
      <c r="BL150" s="14" t="s">
        <v>113</v>
      </c>
      <c r="BM150" s="166" t="s">
        <v>213</v>
      </c>
    </row>
    <row r="151" spans="1:65" s="2" customFormat="1" ht="36" customHeight="1">
      <c r="A151" s="29"/>
      <c r="B151" s="153"/>
      <c r="C151" s="154" t="s">
        <v>214</v>
      </c>
      <c r="D151" s="154" t="s">
        <v>109</v>
      </c>
      <c r="E151" s="155" t="s">
        <v>215</v>
      </c>
      <c r="F151" s="156" t="s">
        <v>216</v>
      </c>
      <c r="G151" s="157" t="s">
        <v>191</v>
      </c>
      <c r="H151" s="158">
        <v>9.9689999999999994</v>
      </c>
      <c r="I151" s="159"/>
      <c r="J151" s="160">
        <f>ROUND(I151*H151,2)</f>
        <v>0</v>
      </c>
      <c r="K151" s="161"/>
      <c r="L151" s="30"/>
      <c r="M151" s="162" t="s">
        <v>1</v>
      </c>
      <c r="N151" s="163" t="s">
        <v>39</v>
      </c>
      <c r="O151" s="55"/>
      <c r="P151" s="164">
        <f>O151*H151</f>
        <v>0</v>
      </c>
      <c r="Q151" s="164">
        <v>0</v>
      </c>
      <c r="R151" s="164">
        <f>Q151*H151</f>
        <v>0</v>
      </c>
      <c r="S151" s="164">
        <v>0</v>
      </c>
      <c r="T151" s="165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113</v>
      </c>
      <c r="AT151" s="166" t="s">
        <v>109</v>
      </c>
      <c r="AU151" s="166" t="s">
        <v>114</v>
      </c>
      <c r="AY151" s="14" t="s">
        <v>107</v>
      </c>
      <c r="BE151" s="167">
        <f>IF(N151="základná",J151,0)</f>
        <v>0</v>
      </c>
      <c r="BF151" s="167">
        <f>IF(N151="znížená",J151,0)</f>
        <v>0</v>
      </c>
      <c r="BG151" s="167">
        <f>IF(N151="zákl. prenesená",J151,0)</f>
        <v>0</v>
      </c>
      <c r="BH151" s="167">
        <f>IF(N151="zníž. prenesená",J151,0)</f>
        <v>0</v>
      </c>
      <c r="BI151" s="167">
        <f>IF(N151="nulová",J151,0)</f>
        <v>0</v>
      </c>
      <c r="BJ151" s="14" t="s">
        <v>114</v>
      </c>
      <c r="BK151" s="167">
        <f>ROUND(I151*H151,2)</f>
        <v>0</v>
      </c>
      <c r="BL151" s="14" t="s">
        <v>113</v>
      </c>
      <c r="BM151" s="166" t="s">
        <v>217</v>
      </c>
    </row>
    <row r="152" spans="1:65" s="12" customFormat="1" ht="25.9" customHeight="1">
      <c r="B152" s="140"/>
      <c r="D152" s="141" t="s">
        <v>72</v>
      </c>
      <c r="E152" s="142" t="s">
        <v>218</v>
      </c>
      <c r="F152" s="142" t="s">
        <v>219</v>
      </c>
      <c r="I152" s="143"/>
      <c r="J152" s="144">
        <f>BK152</f>
        <v>0</v>
      </c>
      <c r="L152" s="140"/>
      <c r="M152" s="145"/>
      <c r="N152" s="146"/>
      <c r="O152" s="146"/>
      <c r="P152" s="147">
        <f>P153</f>
        <v>0</v>
      </c>
      <c r="Q152" s="146"/>
      <c r="R152" s="147">
        <f>R153</f>
        <v>8.5963700000000003</v>
      </c>
      <c r="S152" s="146"/>
      <c r="T152" s="148">
        <f>T153</f>
        <v>0</v>
      </c>
      <c r="AR152" s="141" t="s">
        <v>114</v>
      </c>
      <c r="AT152" s="149" t="s">
        <v>72</v>
      </c>
      <c r="AU152" s="149" t="s">
        <v>13</v>
      </c>
      <c r="AY152" s="141" t="s">
        <v>107</v>
      </c>
      <c r="BK152" s="150">
        <f>BK153</f>
        <v>0</v>
      </c>
    </row>
    <row r="153" spans="1:65" s="12" customFormat="1" ht="22.9" customHeight="1">
      <c r="B153" s="140"/>
      <c r="D153" s="141" t="s">
        <v>72</v>
      </c>
      <c r="E153" s="151" t="s">
        <v>220</v>
      </c>
      <c r="F153" s="151" t="s">
        <v>221</v>
      </c>
      <c r="I153" s="143"/>
      <c r="J153" s="152">
        <f>BK153</f>
        <v>0</v>
      </c>
      <c r="L153" s="140"/>
      <c r="M153" s="145"/>
      <c r="N153" s="146"/>
      <c r="O153" s="146"/>
      <c r="P153" s="147">
        <f>SUM(P154:P161)</f>
        <v>0</v>
      </c>
      <c r="Q153" s="146"/>
      <c r="R153" s="147">
        <f>SUM(R154:R161)</f>
        <v>8.5963700000000003</v>
      </c>
      <c r="S153" s="146"/>
      <c r="T153" s="148">
        <f>SUM(T154:T161)</f>
        <v>0</v>
      </c>
      <c r="AR153" s="141" t="s">
        <v>114</v>
      </c>
      <c r="AT153" s="149" t="s">
        <v>72</v>
      </c>
      <c r="AU153" s="149" t="s">
        <v>77</v>
      </c>
      <c r="AY153" s="141" t="s">
        <v>107</v>
      </c>
      <c r="BK153" s="150">
        <f>SUM(BK154:BK161)</f>
        <v>0</v>
      </c>
    </row>
    <row r="154" spans="1:65" s="2" customFormat="1" ht="24" customHeight="1">
      <c r="A154" s="29"/>
      <c r="B154" s="153"/>
      <c r="C154" s="154" t="s">
        <v>222</v>
      </c>
      <c r="D154" s="154" t="s">
        <v>109</v>
      </c>
      <c r="E154" s="155" t="s">
        <v>223</v>
      </c>
      <c r="F154" s="156" t="s">
        <v>224</v>
      </c>
      <c r="G154" s="157" t="s">
        <v>186</v>
      </c>
      <c r="H154" s="158">
        <v>292.5</v>
      </c>
      <c r="I154" s="159"/>
      <c r="J154" s="160">
        <f t="shared" ref="J154:J161" si="20">ROUND(I154*H154,2)</f>
        <v>0</v>
      </c>
      <c r="K154" s="161"/>
      <c r="L154" s="30"/>
      <c r="M154" s="162" t="s">
        <v>1</v>
      </c>
      <c r="N154" s="163" t="s">
        <v>39</v>
      </c>
      <c r="O154" s="55"/>
      <c r="P154" s="164">
        <f t="shared" ref="P154:P161" si="21">O154*H154</f>
        <v>0</v>
      </c>
      <c r="Q154" s="164">
        <v>0</v>
      </c>
      <c r="R154" s="164">
        <f t="shared" ref="R154:R161" si="22">Q154*H154</f>
        <v>0</v>
      </c>
      <c r="S154" s="164">
        <v>0</v>
      </c>
      <c r="T154" s="165">
        <f t="shared" ref="T154:T161" si="2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174</v>
      </c>
      <c r="AT154" s="166" t="s">
        <v>109</v>
      </c>
      <c r="AU154" s="166" t="s">
        <v>114</v>
      </c>
      <c r="AY154" s="14" t="s">
        <v>107</v>
      </c>
      <c r="BE154" s="167">
        <f t="shared" ref="BE154:BE161" si="24">IF(N154="základná",J154,0)</f>
        <v>0</v>
      </c>
      <c r="BF154" s="167">
        <f t="shared" ref="BF154:BF161" si="25">IF(N154="znížená",J154,0)</f>
        <v>0</v>
      </c>
      <c r="BG154" s="167">
        <f t="shared" ref="BG154:BG161" si="26">IF(N154="zákl. prenesená",J154,0)</f>
        <v>0</v>
      </c>
      <c r="BH154" s="167">
        <f t="shared" ref="BH154:BH161" si="27">IF(N154="zníž. prenesená",J154,0)</f>
        <v>0</v>
      </c>
      <c r="BI154" s="167">
        <f t="shared" ref="BI154:BI161" si="28">IF(N154="nulová",J154,0)</f>
        <v>0</v>
      </c>
      <c r="BJ154" s="14" t="s">
        <v>114</v>
      </c>
      <c r="BK154" s="167">
        <f t="shared" ref="BK154:BK161" si="29">ROUND(I154*H154,2)</f>
        <v>0</v>
      </c>
      <c r="BL154" s="14" t="s">
        <v>174</v>
      </c>
      <c r="BM154" s="166" t="s">
        <v>225</v>
      </c>
    </row>
    <row r="155" spans="1:65" s="2" customFormat="1" ht="16.5" customHeight="1">
      <c r="A155" s="29"/>
      <c r="B155" s="153"/>
      <c r="C155" s="168" t="s">
        <v>226</v>
      </c>
      <c r="D155" s="168" t="s">
        <v>163</v>
      </c>
      <c r="E155" s="169" t="s">
        <v>227</v>
      </c>
      <c r="F155" s="170" t="s">
        <v>252</v>
      </c>
      <c r="G155" s="171" t="s">
        <v>160</v>
      </c>
      <c r="H155" s="172">
        <v>117</v>
      </c>
      <c r="I155" s="173"/>
      <c r="J155" s="174">
        <f t="shared" si="20"/>
        <v>0</v>
      </c>
      <c r="K155" s="175"/>
      <c r="L155" s="176"/>
      <c r="M155" s="177" t="s">
        <v>1</v>
      </c>
      <c r="N155" s="178" t="s">
        <v>39</v>
      </c>
      <c r="O155" s="55"/>
      <c r="P155" s="164">
        <f t="shared" si="21"/>
        <v>0</v>
      </c>
      <c r="Q155" s="164">
        <v>1.6199999999999999E-2</v>
      </c>
      <c r="R155" s="164">
        <f t="shared" si="22"/>
        <v>1.8954</v>
      </c>
      <c r="S155" s="164">
        <v>0</v>
      </c>
      <c r="T155" s="165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228</v>
      </c>
      <c r="AT155" s="166" t="s">
        <v>163</v>
      </c>
      <c r="AU155" s="166" t="s">
        <v>114</v>
      </c>
      <c r="AY155" s="14" t="s">
        <v>107</v>
      </c>
      <c r="BE155" s="167">
        <f t="shared" si="24"/>
        <v>0</v>
      </c>
      <c r="BF155" s="167">
        <f t="shared" si="25"/>
        <v>0</v>
      </c>
      <c r="BG155" s="167">
        <f t="shared" si="26"/>
        <v>0</v>
      </c>
      <c r="BH155" s="167">
        <f t="shared" si="27"/>
        <v>0</v>
      </c>
      <c r="BI155" s="167">
        <f t="shared" si="28"/>
        <v>0</v>
      </c>
      <c r="BJ155" s="14" t="s">
        <v>114</v>
      </c>
      <c r="BK155" s="167">
        <f t="shared" si="29"/>
        <v>0</v>
      </c>
      <c r="BL155" s="14" t="s">
        <v>174</v>
      </c>
      <c r="BM155" s="166" t="s">
        <v>229</v>
      </c>
    </row>
    <row r="156" spans="1:65" s="2" customFormat="1" ht="16.5" customHeight="1">
      <c r="A156" s="29"/>
      <c r="B156" s="153"/>
      <c r="C156" s="168" t="s">
        <v>230</v>
      </c>
      <c r="D156" s="168" t="s">
        <v>163</v>
      </c>
      <c r="E156" s="169" t="s">
        <v>231</v>
      </c>
      <c r="F156" s="170" t="s">
        <v>232</v>
      </c>
      <c r="G156" s="171" t="s">
        <v>160</v>
      </c>
      <c r="H156" s="172">
        <v>348</v>
      </c>
      <c r="I156" s="173"/>
      <c r="J156" s="174">
        <f t="shared" si="20"/>
        <v>0</v>
      </c>
      <c r="K156" s="175"/>
      <c r="L156" s="176"/>
      <c r="M156" s="177" t="s">
        <v>1</v>
      </c>
      <c r="N156" s="178" t="s">
        <v>39</v>
      </c>
      <c r="O156" s="55"/>
      <c r="P156" s="164">
        <f t="shared" si="21"/>
        <v>0</v>
      </c>
      <c r="Q156" s="164">
        <v>1.89E-2</v>
      </c>
      <c r="R156" s="164">
        <f t="shared" si="22"/>
        <v>6.5772000000000004</v>
      </c>
      <c r="S156" s="164">
        <v>0</v>
      </c>
      <c r="T156" s="165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228</v>
      </c>
      <c r="AT156" s="166" t="s">
        <v>163</v>
      </c>
      <c r="AU156" s="166" t="s">
        <v>114</v>
      </c>
      <c r="AY156" s="14" t="s">
        <v>107</v>
      </c>
      <c r="BE156" s="167">
        <f t="shared" si="24"/>
        <v>0</v>
      </c>
      <c r="BF156" s="167">
        <f t="shared" si="25"/>
        <v>0</v>
      </c>
      <c r="BG156" s="167">
        <f t="shared" si="26"/>
        <v>0</v>
      </c>
      <c r="BH156" s="167">
        <f t="shared" si="27"/>
        <v>0</v>
      </c>
      <c r="BI156" s="167">
        <f t="shared" si="28"/>
        <v>0</v>
      </c>
      <c r="BJ156" s="14" t="s">
        <v>114</v>
      </c>
      <c r="BK156" s="167">
        <f t="shared" si="29"/>
        <v>0</v>
      </c>
      <c r="BL156" s="14" t="s">
        <v>174</v>
      </c>
      <c r="BM156" s="166" t="s">
        <v>233</v>
      </c>
    </row>
    <row r="157" spans="1:65" s="2" customFormat="1" ht="24" customHeight="1">
      <c r="A157" s="29"/>
      <c r="B157" s="153"/>
      <c r="C157" s="154" t="s">
        <v>234</v>
      </c>
      <c r="D157" s="154" t="s">
        <v>109</v>
      </c>
      <c r="E157" s="155" t="s">
        <v>235</v>
      </c>
      <c r="F157" s="156" t="s">
        <v>236</v>
      </c>
      <c r="G157" s="157" t="s">
        <v>160</v>
      </c>
      <c r="H157" s="158">
        <v>1</v>
      </c>
      <c r="I157" s="159"/>
      <c r="J157" s="160">
        <f t="shared" si="20"/>
        <v>0</v>
      </c>
      <c r="K157" s="161"/>
      <c r="L157" s="30"/>
      <c r="M157" s="162" t="s">
        <v>1</v>
      </c>
      <c r="N157" s="163" t="s">
        <v>39</v>
      </c>
      <c r="O157" s="55"/>
      <c r="P157" s="164">
        <f t="shared" si="21"/>
        <v>0</v>
      </c>
      <c r="Q157" s="164">
        <v>0</v>
      </c>
      <c r="R157" s="164">
        <f t="shared" si="22"/>
        <v>0</v>
      </c>
      <c r="S157" s="164">
        <v>0</v>
      </c>
      <c r="T157" s="165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174</v>
      </c>
      <c r="AT157" s="166" t="s">
        <v>109</v>
      </c>
      <c r="AU157" s="166" t="s">
        <v>114</v>
      </c>
      <c r="AY157" s="14" t="s">
        <v>107</v>
      </c>
      <c r="BE157" s="167">
        <f t="shared" si="24"/>
        <v>0</v>
      </c>
      <c r="BF157" s="167">
        <f t="shared" si="25"/>
        <v>0</v>
      </c>
      <c r="BG157" s="167">
        <f t="shared" si="26"/>
        <v>0</v>
      </c>
      <c r="BH157" s="167">
        <f t="shared" si="27"/>
        <v>0</v>
      </c>
      <c r="BI157" s="167">
        <f t="shared" si="28"/>
        <v>0</v>
      </c>
      <c r="BJ157" s="14" t="s">
        <v>114</v>
      </c>
      <c r="BK157" s="167">
        <f t="shared" si="29"/>
        <v>0</v>
      </c>
      <c r="BL157" s="14" t="s">
        <v>174</v>
      </c>
      <c r="BM157" s="166" t="s">
        <v>237</v>
      </c>
    </row>
    <row r="158" spans="1:65" s="2" customFormat="1" ht="16.5" customHeight="1">
      <c r="A158" s="29"/>
      <c r="B158" s="153"/>
      <c r="C158" s="168" t="s">
        <v>238</v>
      </c>
      <c r="D158" s="168" t="s">
        <v>163</v>
      </c>
      <c r="E158" s="169" t="s">
        <v>239</v>
      </c>
      <c r="F158" s="170" t="s">
        <v>240</v>
      </c>
      <c r="G158" s="171" t="s">
        <v>160</v>
      </c>
      <c r="H158" s="172">
        <v>1</v>
      </c>
      <c r="I158" s="173"/>
      <c r="J158" s="174">
        <f t="shared" si="20"/>
        <v>0</v>
      </c>
      <c r="K158" s="175"/>
      <c r="L158" s="176"/>
      <c r="M158" s="177" t="s">
        <v>1</v>
      </c>
      <c r="N158" s="178" t="s">
        <v>39</v>
      </c>
      <c r="O158" s="55"/>
      <c r="P158" s="164">
        <f t="shared" si="21"/>
        <v>0</v>
      </c>
      <c r="Q158" s="164">
        <v>3.8370000000000001E-2</v>
      </c>
      <c r="R158" s="164">
        <f t="shared" si="22"/>
        <v>3.8370000000000001E-2</v>
      </c>
      <c r="S158" s="164">
        <v>0</v>
      </c>
      <c r="T158" s="165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228</v>
      </c>
      <c r="AT158" s="166" t="s">
        <v>163</v>
      </c>
      <c r="AU158" s="166" t="s">
        <v>114</v>
      </c>
      <c r="AY158" s="14" t="s">
        <v>107</v>
      </c>
      <c r="BE158" s="167">
        <f t="shared" si="24"/>
        <v>0</v>
      </c>
      <c r="BF158" s="167">
        <f t="shared" si="25"/>
        <v>0</v>
      </c>
      <c r="BG158" s="167">
        <f t="shared" si="26"/>
        <v>0</v>
      </c>
      <c r="BH158" s="167">
        <f t="shared" si="27"/>
        <v>0</v>
      </c>
      <c r="BI158" s="167">
        <f t="shared" si="28"/>
        <v>0</v>
      </c>
      <c r="BJ158" s="14" t="s">
        <v>114</v>
      </c>
      <c r="BK158" s="167">
        <f t="shared" si="29"/>
        <v>0</v>
      </c>
      <c r="BL158" s="14" t="s">
        <v>174</v>
      </c>
      <c r="BM158" s="166" t="s">
        <v>241</v>
      </c>
    </row>
    <row r="159" spans="1:65" s="2" customFormat="1" ht="24" customHeight="1">
      <c r="A159" s="29"/>
      <c r="B159" s="153"/>
      <c r="C159" s="154" t="s">
        <v>242</v>
      </c>
      <c r="D159" s="154" t="s">
        <v>109</v>
      </c>
      <c r="E159" s="155" t="s">
        <v>243</v>
      </c>
      <c r="F159" s="156" t="s">
        <v>236</v>
      </c>
      <c r="G159" s="157" t="s">
        <v>160</v>
      </c>
      <c r="H159" s="158">
        <v>1</v>
      </c>
      <c r="I159" s="159"/>
      <c r="J159" s="160">
        <f t="shared" si="20"/>
        <v>0</v>
      </c>
      <c r="K159" s="161"/>
      <c r="L159" s="30"/>
      <c r="M159" s="162" t="s">
        <v>1</v>
      </c>
      <c r="N159" s="163" t="s">
        <v>39</v>
      </c>
      <c r="O159" s="55"/>
      <c r="P159" s="164">
        <f t="shared" si="21"/>
        <v>0</v>
      </c>
      <c r="Q159" s="164">
        <v>0</v>
      </c>
      <c r="R159" s="164">
        <f t="shared" si="22"/>
        <v>0</v>
      </c>
      <c r="S159" s="164">
        <v>0</v>
      </c>
      <c r="T159" s="16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174</v>
      </c>
      <c r="AT159" s="166" t="s">
        <v>109</v>
      </c>
      <c r="AU159" s="166" t="s">
        <v>114</v>
      </c>
      <c r="AY159" s="14" t="s">
        <v>107</v>
      </c>
      <c r="BE159" s="167">
        <f t="shared" si="24"/>
        <v>0</v>
      </c>
      <c r="BF159" s="167">
        <f t="shared" si="25"/>
        <v>0</v>
      </c>
      <c r="BG159" s="167">
        <f t="shared" si="26"/>
        <v>0</v>
      </c>
      <c r="BH159" s="167">
        <f t="shared" si="27"/>
        <v>0</v>
      </c>
      <c r="BI159" s="167">
        <f t="shared" si="28"/>
        <v>0</v>
      </c>
      <c r="BJ159" s="14" t="s">
        <v>114</v>
      </c>
      <c r="BK159" s="167">
        <f t="shared" si="29"/>
        <v>0</v>
      </c>
      <c r="BL159" s="14" t="s">
        <v>174</v>
      </c>
      <c r="BM159" s="166" t="s">
        <v>244</v>
      </c>
    </row>
    <row r="160" spans="1:65" s="2" customFormat="1" ht="22.5" customHeight="1">
      <c r="A160" s="29"/>
      <c r="B160" s="153"/>
      <c r="C160" s="168" t="s">
        <v>228</v>
      </c>
      <c r="D160" s="168" t="s">
        <v>163</v>
      </c>
      <c r="E160" s="169" t="s">
        <v>245</v>
      </c>
      <c r="F160" s="170" t="s">
        <v>253</v>
      </c>
      <c r="G160" s="171" t="s">
        <v>160</v>
      </c>
      <c r="H160" s="172">
        <v>1</v>
      </c>
      <c r="I160" s="173"/>
      <c r="J160" s="174">
        <f t="shared" si="20"/>
        <v>0</v>
      </c>
      <c r="K160" s="175"/>
      <c r="L160" s="176"/>
      <c r="M160" s="177" t="s">
        <v>1</v>
      </c>
      <c r="N160" s="178" t="s">
        <v>39</v>
      </c>
      <c r="O160" s="55"/>
      <c r="P160" s="164">
        <f t="shared" si="21"/>
        <v>0</v>
      </c>
      <c r="Q160" s="164">
        <v>8.5400000000000004E-2</v>
      </c>
      <c r="R160" s="164">
        <f t="shared" si="22"/>
        <v>8.5400000000000004E-2</v>
      </c>
      <c r="S160" s="164">
        <v>0</v>
      </c>
      <c r="T160" s="165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228</v>
      </c>
      <c r="AT160" s="166" t="s">
        <v>163</v>
      </c>
      <c r="AU160" s="166" t="s">
        <v>114</v>
      </c>
      <c r="AY160" s="14" t="s">
        <v>107</v>
      </c>
      <c r="BE160" s="167">
        <f t="shared" si="24"/>
        <v>0</v>
      </c>
      <c r="BF160" s="167">
        <f t="shared" si="25"/>
        <v>0</v>
      </c>
      <c r="BG160" s="167">
        <f t="shared" si="26"/>
        <v>0</v>
      </c>
      <c r="BH160" s="167">
        <f t="shared" si="27"/>
        <v>0</v>
      </c>
      <c r="BI160" s="167">
        <f t="shared" si="28"/>
        <v>0</v>
      </c>
      <c r="BJ160" s="14" t="s">
        <v>114</v>
      </c>
      <c r="BK160" s="167">
        <f t="shared" si="29"/>
        <v>0</v>
      </c>
      <c r="BL160" s="14" t="s">
        <v>174</v>
      </c>
      <c r="BM160" s="166" t="s">
        <v>246</v>
      </c>
    </row>
    <row r="161" spans="1:65" s="2" customFormat="1" ht="24" customHeight="1">
      <c r="A161" s="29"/>
      <c r="B161" s="153"/>
      <c r="C161" s="154" t="s">
        <v>247</v>
      </c>
      <c r="D161" s="154" t="s">
        <v>109</v>
      </c>
      <c r="E161" s="155" t="s">
        <v>248</v>
      </c>
      <c r="F161" s="156" t="s">
        <v>249</v>
      </c>
      <c r="G161" s="157" t="s">
        <v>250</v>
      </c>
      <c r="H161" s="179">
        <v>5</v>
      </c>
      <c r="I161" s="159"/>
      <c r="J161" s="160">
        <f t="shared" si="20"/>
        <v>0</v>
      </c>
      <c r="K161" s="161"/>
      <c r="L161" s="30"/>
      <c r="M161" s="180" t="s">
        <v>1</v>
      </c>
      <c r="N161" s="181" t="s">
        <v>39</v>
      </c>
      <c r="O161" s="182"/>
      <c r="P161" s="183">
        <f t="shared" si="21"/>
        <v>0</v>
      </c>
      <c r="Q161" s="183">
        <v>0</v>
      </c>
      <c r="R161" s="183">
        <f t="shared" si="22"/>
        <v>0</v>
      </c>
      <c r="S161" s="183">
        <v>0</v>
      </c>
      <c r="T161" s="18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174</v>
      </c>
      <c r="AT161" s="166" t="s">
        <v>109</v>
      </c>
      <c r="AU161" s="166" t="s">
        <v>114</v>
      </c>
      <c r="AY161" s="14" t="s">
        <v>107</v>
      </c>
      <c r="BE161" s="167">
        <f t="shared" si="24"/>
        <v>0</v>
      </c>
      <c r="BF161" s="167">
        <f t="shared" si="25"/>
        <v>0</v>
      </c>
      <c r="BG161" s="167">
        <f t="shared" si="26"/>
        <v>0</v>
      </c>
      <c r="BH161" s="167">
        <f t="shared" si="27"/>
        <v>0</v>
      </c>
      <c r="BI161" s="167">
        <f t="shared" si="28"/>
        <v>0</v>
      </c>
      <c r="BJ161" s="14" t="s">
        <v>114</v>
      </c>
      <c r="BK161" s="167">
        <f t="shared" si="29"/>
        <v>0</v>
      </c>
      <c r="BL161" s="14" t="s">
        <v>174</v>
      </c>
      <c r="BM161" s="166" t="s">
        <v>251</v>
      </c>
    </row>
    <row r="162" spans="1:65" s="2" customFormat="1" ht="6.95" customHeight="1">
      <c r="A162" s="29"/>
      <c r="B162" s="44"/>
      <c r="C162" s="45"/>
      <c r="D162" s="45"/>
      <c r="E162" s="45"/>
      <c r="F162" s="45"/>
      <c r="G162" s="45"/>
      <c r="H162" s="45"/>
      <c r="I162" s="112"/>
      <c r="J162" s="45"/>
      <c r="K162" s="45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19:K161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9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0 - Výmena oplotenia v ar...</vt:lpstr>
      <vt:lpstr>'0 - Výmena oplotenia v ar...'!Názvy_tlače</vt:lpstr>
      <vt:lpstr>'Rekapitulácia stavby'!Názvy_tlače</vt:lpstr>
      <vt:lpstr>'0 - Výmena oplotenia v ar...'!Oblasť_tlače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Slavomír Jančík</dc:creator>
  <cp:lastModifiedBy>Alex</cp:lastModifiedBy>
  <cp:lastPrinted>2019-11-26T14:51:03Z</cp:lastPrinted>
  <dcterms:created xsi:type="dcterms:W3CDTF">2019-10-03T09:30:57Z</dcterms:created>
  <dcterms:modified xsi:type="dcterms:W3CDTF">2019-11-26T14:53:42Z</dcterms:modified>
</cp:coreProperties>
</file>